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ni Respano\Documents\DIDATTICA\2017_18\STANZE DELLA MATEMATICA\MATEMATICA FINANZIARIA\"/>
    </mc:Choice>
  </mc:AlternateContent>
  <xr:revisionPtr revIDLastSave="0" documentId="13_ncr:1_{54D6B680-15EF-493D-8861-D6E66692E8C9}" xr6:coauthVersionLast="47" xr6:coauthVersionMax="47" xr10:uidLastSave="{00000000-0000-0000-0000-000000000000}"/>
  <bookViews>
    <workbookView xWindow="-90" yWindow="-90" windowWidth="19380" windowHeight="10980" xr2:uid="{00000000-000D-0000-FFFF-FFFF00000000}"/>
  </bookViews>
  <sheets>
    <sheet name="AMM. PROGRESS." sheetId="1" r:id="rId1"/>
    <sheet name="AMM. AMERICANO" sheetId="2" r:id="rId2"/>
    <sheet name="AMM. UNIFORME O ITALIANO" sheetId="3" r:id="rId3"/>
  </sheets>
  <definedNames>
    <definedName name="an┐i">'AMM. PROGRESS.'!$I$11</definedName>
    <definedName name="D" comment="Debito ">'AMM. PROGRESS.'!$E$3</definedName>
    <definedName name="data">'AMM. PROGRESS.'!$H$9</definedName>
    <definedName name="i" comment="tasso di interesse annuo">'AMM. PROGRESS.'!$E$5</definedName>
    <definedName name="ik" comment="tasso periodale">'AMM. PROGRESS.'!$I$5</definedName>
    <definedName name="k" comment="numero  di rate all'anno">'AMM. PROGRESS.'!$H$7</definedName>
    <definedName name="n">'AMM. PROGRESS.'!$E$7</definedName>
    <definedName name="Nr" comment="Numero complessivo di rate">'AMM. PROGRESS.'!$E$9</definedName>
    <definedName name="Rata">'AMM. PROGRESS.'!$E$11</definedName>
    <definedName name="Rata_1">'AMM. AMERICANO'!$E$13</definedName>
    <definedName name="sn┐i">'AMM. AMERICANO'!$I$13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" l="1"/>
  <c r="E9" i="3"/>
  <c r="A17" i="3"/>
  <c r="A18" i="3" s="1"/>
  <c r="I16" i="3"/>
  <c r="H5" i="3"/>
  <c r="I18" i="2"/>
  <c r="I7" i="2"/>
  <c r="E11" i="2"/>
  <c r="C19" i="2" s="1"/>
  <c r="A19" i="2"/>
  <c r="A20" i="2" s="1"/>
  <c r="H7" i="2"/>
  <c r="E11" i="3" l="1"/>
  <c r="E18" i="3"/>
  <c r="A19" i="3"/>
  <c r="C17" i="3"/>
  <c r="C18" i="3" s="1"/>
  <c r="D17" i="3"/>
  <c r="D18" i="3" s="1"/>
  <c r="F17" i="3"/>
  <c r="F20" i="2"/>
  <c r="I13" i="2"/>
  <c r="E13" i="2" s="1"/>
  <c r="F19" i="2"/>
  <c r="E20" i="2"/>
  <c r="D19" i="2"/>
  <c r="D20" i="2" s="1"/>
  <c r="A21" i="2"/>
  <c r="F21" i="2" s="1"/>
  <c r="C20" i="2"/>
  <c r="E9" i="1"/>
  <c r="I5" i="1"/>
  <c r="E21" i="2" l="1"/>
  <c r="E19" i="3"/>
  <c r="E17" i="3"/>
  <c r="A20" i="3"/>
  <c r="E20" i="3" s="1"/>
  <c r="C19" i="3"/>
  <c r="D19" i="3"/>
  <c r="E19" i="2"/>
  <c r="H19" i="2" s="1"/>
  <c r="G21" i="2"/>
  <c r="G20" i="2"/>
  <c r="D21" i="2"/>
  <c r="C21" i="2"/>
  <c r="A22" i="2"/>
  <c r="F22" i="2" s="1"/>
  <c r="I11" i="1"/>
  <c r="E11" i="1" s="1"/>
  <c r="M11" i="1"/>
  <c r="M5" i="1"/>
  <c r="E22" i="2" l="1"/>
  <c r="G22" i="2" s="1"/>
  <c r="H17" i="3"/>
  <c r="G17" i="3"/>
  <c r="A21" i="3"/>
  <c r="E21" i="3" s="1"/>
  <c r="C20" i="3"/>
  <c r="D20" i="3"/>
  <c r="H20" i="2"/>
  <c r="I19" i="2"/>
  <c r="G19" i="2"/>
  <c r="D22" i="2"/>
  <c r="C22" i="2"/>
  <c r="A23" i="2"/>
  <c r="A17" i="1"/>
  <c r="A18" i="1" s="1"/>
  <c r="E18" i="1" s="1"/>
  <c r="E17" i="1" l="1"/>
  <c r="F23" i="2"/>
  <c r="E23" i="2"/>
  <c r="G23" i="2" s="1"/>
  <c r="H18" i="3"/>
  <c r="I17" i="3"/>
  <c r="F18" i="3" s="1"/>
  <c r="G18" i="3" s="1"/>
  <c r="A22" i="3"/>
  <c r="E22" i="3" s="1"/>
  <c r="C21" i="3"/>
  <c r="D21" i="3"/>
  <c r="H21" i="2"/>
  <c r="I20" i="2"/>
  <c r="D23" i="2"/>
  <c r="A24" i="2"/>
  <c r="C23" i="2"/>
  <c r="A19" i="1"/>
  <c r="E19" i="1" s="1"/>
  <c r="H5" i="1"/>
  <c r="F24" i="2" l="1"/>
  <c r="E24" i="2"/>
  <c r="G24" i="2" s="1"/>
  <c r="H19" i="3"/>
  <c r="I18" i="3"/>
  <c r="F19" i="3" s="1"/>
  <c r="G19" i="3" s="1"/>
  <c r="A23" i="3"/>
  <c r="E23" i="3" s="1"/>
  <c r="D22" i="3"/>
  <c r="C22" i="3"/>
  <c r="H22" i="2"/>
  <c r="I21" i="2"/>
  <c r="D24" i="2"/>
  <c r="C24" i="2"/>
  <c r="A25" i="2"/>
  <c r="A20" i="1"/>
  <c r="E20" i="1" s="1"/>
  <c r="I16" i="1"/>
  <c r="F25" i="2" l="1"/>
  <c r="E25" i="2"/>
  <c r="G25" i="2"/>
  <c r="I19" i="3"/>
  <c r="F20" i="3" s="1"/>
  <c r="G20" i="3" s="1"/>
  <c r="H20" i="3"/>
  <c r="A24" i="3"/>
  <c r="E24" i="3" s="1"/>
  <c r="C23" i="3"/>
  <c r="D23" i="3"/>
  <c r="I22" i="2"/>
  <c r="H23" i="2"/>
  <c r="D25" i="2"/>
  <c r="A26" i="2"/>
  <c r="C25" i="2"/>
  <c r="C17" i="1"/>
  <c r="C18" i="1" s="1"/>
  <c r="C19" i="1" s="1"/>
  <c r="C20" i="1" s="1"/>
  <c r="C21" i="1" s="1"/>
  <c r="D17" i="1"/>
  <c r="D18" i="1" s="1"/>
  <c r="D19" i="1" s="1"/>
  <c r="D20" i="1" s="1"/>
  <c r="F17" i="1"/>
  <c r="A21" i="1"/>
  <c r="E21" i="1" s="1"/>
  <c r="F26" i="2" l="1"/>
  <c r="E26" i="2"/>
  <c r="G26" i="2" s="1"/>
  <c r="I20" i="3"/>
  <c r="F21" i="3" s="1"/>
  <c r="G21" i="3" s="1"/>
  <c r="H21" i="3"/>
  <c r="A25" i="3"/>
  <c r="E25" i="3" s="1"/>
  <c r="D24" i="3"/>
  <c r="C24" i="3"/>
  <c r="H24" i="2"/>
  <c r="I23" i="2"/>
  <c r="D26" i="2"/>
  <c r="C26" i="2"/>
  <c r="A27" i="2"/>
  <c r="G17" i="1"/>
  <c r="H17" i="1" s="1"/>
  <c r="I17" i="1" s="1"/>
  <c r="F18" i="1" s="1"/>
  <c r="A22" i="1"/>
  <c r="E22" i="1" s="1"/>
  <c r="D21" i="1"/>
  <c r="F27" i="2" l="1"/>
  <c r="E27" i="2"/>
  <c r="G27" i="2" s="1"/>
  <c r="C22" i="1"/>
  <c r="I21" i="3"/>
  <c r="F22" i="3" s="1"/>
  <c r="G22" i="3" s="1"/>
  <c r="H22" i="3"/>
  <c r="A26" i="3"/>
  <c r="E26" i="3" s="1"/>
  <c r="C25" i="3"/>
  <c r="D25" i="3"/>
  <c r="H25" i="2"/>
  <c r="I24" i="2"/>
  <c r="D27" i="2"/>
  <c r="A28" i="2"/>
  <c r="C27" i="2"/>
  <c r="G18" i="1"/>
  <c r="H18" i="1" s="1"/>
  <c r="I18" i="1" s="1"/>
  <c r="F19" i="1" s="1"/>
  <c r="D22" i="1"/>
  <c r="A23" i="1"/>
  <c r="E23" i="1" s="1"/>
  <c r="C23" i="1" l="1"/>
  <c r="F28" i="2"/>
  <c r="E28" i="2"/>
  <c r="G28" i="2"/>
  <c r="I22" i="3"/>
  <c r="F23" i="3" s="1"/>
  <c r="G23" i="3" s="1"/>
  <c r="H23" i="3"/>
  <c r="A27" i="3"/>
  <c r="E27" i="3" s="1"/>
  <c r="C26" i="3"/>
  <c r="D26" i="3"/>
  <c r="H26" i="2"/>
  <c r="I25" i="2"/>
  <c r="D28" i="2"/>
  <c r="C28" i="2"/>
  <c r="A29" i="2"/>
  <c r="A24" i="1"/>
  <c r="E24" i="1" s="1"/>
  <c r="D23" i="1"/>
  <c r="D24" i="1" s="1"/>
  <c r="G19" i="1"/>
  <c r="F29" i="2" l="1"/>
  <c r="E29" i="2"/>
  <c r="G29" i="2" s="1"/>
  <c r="C24" i="1"/>
  <c r="I23" i="3"/>
  <c r="F24" i="3" s="1"/>
  <c r="G24" i="3" s="1"/>
  <c r="H24" i="3"/>
  <c r="A28" i="3"/>
  <c r="E28" i="3" s="1"/>
  <c r="C27" i="3"/>
  <c r="D27" i="3"/>
  <c r="H27" i="2"/>
  <c r="I26" i="2"/>
  <c r="D29" i="2"/>
  <c r="A30" i="2"/>
  <c r="C29" i="2"/>
  <c r="A25" i="1"/>
  <c r="E25" i="1" s="1"/>
  <c r="H19" i="1"/>
  <c r="F30" i="2" l="1"/>
  <c r="E30" i="2"/>
  <c r="G30" i="2"/>
  <c r="C25" i="1"/>
  <c r="C26" i="1" s="1"/>
  <c r="I24" i="3"/>
  <c r="F25" i="3" s="1"/>
  <c r="G25" i="3" s="1"/>
  <c r="H25" i="3"/>
  <c r="A29" i="3"/>
  <c r="E29" i="3" s="1"/>
  <c r="D28" i="3"/>
  <c r="C28" i="3"/>
  <c r="H28" i="2"/>
  <c r="I27" i="2"/>
  <c r="D30" i="2"/>
  <c r="C30" i="2"/>
  <c r="A31" i="2"/>
  <c r="A26" i="1"/>
  <c r="E26" i="1" s="1"/>
  <c r="D25" i="1"/>
  <c r="D26" i="1" s="1"/>
  <c r="I19" i="1"/>
  <c r="F20" i="1" s="1"/>
  <c r="G20" i="1" s="1"/>
  <c r="F31" i="2" l="1"/>
  <c r="E31" i="2"/>
  <c r="G31" i="2" s="1"/>
  <c r="I25" i="3"/>
  <c r="F26" i="3" s="1"/>
  <c r="G26" i="3" s="1"/>
  <c r="H26" i="3"/>
  <c r="A30" i="3"/>
  <c r="E30" i="3" s="1"/>
  <c r="C29" i="3"/>
  <c r="D29" i="3"/>
  <c r="H29" i="2"/>
  <c r="I28" i="2"/>
  <c r="D31" i="2"/>
  <c r="A32" i="2"/>
  <c r="C31" i="2"/>
  <c r="A27" i="1"/>
  <c r="E27" i="1" s="1"/>
  <c r="H20" i="1"/>
  <c r="C27" i="1" l="1"/>
  <c r="F32" i="2"/>
  <c r="E32" i="2"/>
  <c r="G32" i="2"/>
  <c r="I26" i="3"/>
  <c r="F27" i="3" s="1"/>
  <c r="G27" i="3" s="1"/>
  <c r="H27" i="3"/>
  <c r="A31" i="3"/>
  <c r="E31" i="3" s="1"/>
  <c r="C30" i="3"/>
  <c r="D30" i="3"/>
  <c r="H30" i="2"/>
  <c r="I29" i="2"/>
  <c r="D32" i="2"/>
  <c r="C32" i="2"/>
  <c r="A33" i="2"/>
  <c r="A28" i="1"/>
  <c r="E28" i="1" s="1"/>
  <c r="D27" i="1"/>
  <c r="D28" i="1" s="1"/>
  <c r="I20" i="1"/>
  <c r="F21" i="1" s="1"/>
  <c r="G21" i="1" s="1"/>
  <c r="H21" i="1" s="1"/>
  <c r="F33" i="2" l="1"/>
  <c r="E33" i="2"/>
  <c r="G33" i="2" s="1"/>
  <c r="C28" i="1"/>
  <c r="C29" i="1" s="1"/>
  <c r="I27" i="3"/>
  <c r="F28" i="3" s="1"/>
  <c r="G28" i="3" s="1"/>
  <c r="H28" i="3"/>
  <c r="A32" i="3"/>
  <c r="E32" i="3" s="1"/>
  <c r="C31" i="3"/>
  <c r="D31" i="3"/>
  <c r="H31" i="2"/>
  <c r="I30" i="2"/>
  <c r="D33" i="2"/>
  <c r="C33" i="2"/>
  <c r="A34" i="2"/>
  <c r="A29" i="1"/>
  <c r="E29" i="1" s="1"/>
  <c r="I21" i="1"/>
  <c r="F22" i="1" s="1"/>
  <c r="G22" i="1" s="1"/>
  <c r="H22" i="1" s="1"/>
  <c r="I34" i="2" l="1"/>
  <c r="F34" i="2"/>
  <c r="E34" i="2"/>
  <c r="G34" i="2"/>
  <c r="I28" i="3"/>
  <c r="F29" i="3" s="1"/>
  <c r="G29" i="3" s="1"/>
  <c r="H29" i="3"/>
  <c r="A33" i="3"/>
  <c r="E33" i="3" s="1"/>
  <c r="D32" i="3"/>
  <c r="C32" i="3"/>
  <c r="H32" i="2"/>
  <c r="I31" i="2"/>
  <c r="D34" i="2"/>
  <c r="C34" i="2"/>
  <c r="A35" i="2"/>
  <c r="A30" i="1"/>
  <c r="E30" i="1" s="1"/>
  <c r="D29" i="1"/>
  <c r="I22" i="1"/>
  <c r="F23" i="1" s="1"/>
  <c r="G23" i="1" s="1"/>
  <c r="H23" i="1" s="1"/>
  <c r="C30" i="1" l="1"/>
  <c r="I35" i="2"/>
  <c r="F35" i="2"/>
  <c r="E35" i="2"/>
  <c r="G35" i="2"/>
  <c r="D30" i="1"/>
  <c r="I29" i="3"/>
  <c r="F30" i="3" s="1"/>
  <c r="G30" i="3" s="1"/>
  <c r="H30" i="3"/>
  <c r="A34" i="3"/>
  <c r="E34" i="3" s="1"/>
  <c r="C33" i="3"/>
  <c r="D33" i="3"/>
  <c r="H33" i="2"/>
  <c r="I32" i="2"/>
  <c r="D35" i="2"/>
  <c r="A36" i="2"/>
  <c r="C35" i="2"/>
  <c r="A31" i="1"/>
  <c r="E31" i="1" s="1"/>
  <c r="I23" i="1"/>
  <c r="F24" i="1" s="1"/>
  <c r="G24" i="1" s="1"/>
  <c r="H24" i="1" s="1"/>
  <c r="I36" i="2" l="1"/>
  <c r="F36" i="2"/>
  <c r="E36" i="2"/>
  <c r="G36" i="2"/>
  <c r="C31" i="1"/>
  <c r="C32" i="1" s="1"/>
  <c r="I30" i="3"/>
  <c r="F31" i="3" s="1"/>
  <c r="G31" i="3" s="1"/>
  <c r="H31" i="3"/>
  <c r="A35" i="3"/>
  <c r="E35" i="3" s="1"/>
  <c r="C34" i="3"/>
  <c r="D34" i="3"/>
  <c r="H34" i="2"/>
  <c r="H35" i="2" s="1"/>
  <c r="H36" i="2" s="1"/>
  <c r="I33" i="2"/>
  <c r="D36" i="2"/>
  <c r="C36" i="2"/>
  <c r="A37" i="2"/>
  <c r="A32" i="1"/>
  <c r="E32" i="1" s="1"/>
  <c r="D31" i="1"/>
  <c r="I24" i="1"/>
  <c r="F25" i="1" s="1"/>
  <c r="G25" i="1" s="1"/>
  <c r="H25" i="1" s="1"/>
  <c r="H37" i="2" l="1"/>
  <c r="I37" i="2"/>
  <c r="F37" i="2"/>
  <c r="E37" i="2"/>
  <c r="G37" i="2"/>
  <c r="D32" i="1"/>
  <c r="I31" i="3"/>
  <c r="F32" i="3" s="1"/>
  <c r="G32" i="3" s="1"/>
  <c r="H32" i="3"/>
  <c r="A36" i="3"/>
  <c r="E36" i="3" s="1"/>
  <c r="C35" i="3"/>
  <c r="D35" i="3"/>
  <c r="D37" i="2"/>
  <c r="C37" i="2"/>
  <c r="A38" i="2"/>
  <c r="A33" i="1"/>
  <c r="E33" i="1" s="1"/>
  <c r="I25" i="1"/>
  <c r="F26" i="1" s="1"/>
  <c r="G26" i="1" s="1"/>
  <c r="H26" i="1" s="1"/>
  <c r="I38" i="2" l="1"/>
  <c r="F38" i="2"/>
  <c r="E38" i="2"/>
  <c r="G38" i="2" s="1"/>
  <c r="H38" i="2"/>
  <c r="C33" i="1"/>
  <c r="C34" i="1" s="1"/>
  <c r="I32" i="3"/>
  <c r="F33" i="3" s="1"/>
  <c r="G33" i="3" s="1"/>
  <c r="H33" i="3"/>
  <c r="A37" i="3"/>
  <c r="E37" i="3" s="1"/>
  <c r="D36" i="3"/>
  <c r="C36" i="3"/>
  <c r="D38" i="2"/>
  <c r="C38" i="2"/>
  <c r="A39" i="2"/>
  <c r="A34" i="1"/>
  <c r="E34" i="1" s="1"/>
  <c r="D33" i="1"/>
  <c r="D34" i="1" s="1"/>
  <c r="I26" i="1"/>
  <c r="F27" i="1" s="1"/>
  <c r="G27" i="1" s="1"/>
  <c r="H27" i="1" s="1"/>
  <c r="H39" i="2" l="1"/>
  <c r="I39" i="2"/>
  <c r="F39" i="2"/>
  <c r="E39" i="2"/>
  <c r="G39" i="2"/>
  <c r="I33" i="3"/>
  <c r="F34" i="3" s="1"/>
  <c r="G34" i="3" s="1"/>
  <c r="H34" i="3"/>
  <c r="A38" i="3"/>
  <c r="E38" i="3" s="1"/>
  <c r="C37" i="3"/>
  <c r="D37" i="3"/>
  <c r="D39" i="2"/>
  <c r="C39" i="2"/>
  <c r="A40" i="2"/>
  <c r="A35" i="1"/>
  <c r="E35" i="1" s="1"/>
  <c r="I27" i="1"/>
  <c r="F28" i="1" s="1"/>
  <c r="G28" i="1" s="1"/>
  <c r="H28" i="1" s="1"/>
  <c r="I40" i="2" l="1"/>
  <c r="E40" i="2"/>
  <c r="G40" i="2"/>
  <c r="F40" i="2"/>
  <c r="H40" i="2"/>
  <c r="H41" i="2" s="1"/>
  <c r="C35" i="1"/>
  <c r="C36" i="1" s="1"/>
  <c r="I34" i="3"/>
  <c r="F35" i="3" s="1"/>
  <c r="G35" i="3" s="1"/>
  <c r="H35" i="3"/>
  <c r="A39" i="3"/>
  <c r="E39" i="3" s="1"/>
  <c r="C38" i="3"/>
  <c r="D38" i="3"/>
  <c r="D40" i="2"/>
  <c r="C40" i="2"/>
  <c r="A41" i="2"/>
  <c r="A36" i="1"/>
  <c r="E36" i="1" s="1"/>
  <c r="D35" i="1"/>
  <c r="D36" i="1" s="1"/>
  <c r="I28" i="1"/>
  <c r="F29" i="1" s="1"/>
  <c r="G29" i="1" s="1"/>
  <c r="H29" i="1" s="1"/>
  <c r="I41" i="2" l="1"/>
  <c r="E41" i="2"/>
  <c r="G41" i="2"/>
  <c r="F41" i="2"/>
  <c r="I35" i="3"/>
  <c r="F36" i="3" s="1"/>
  <c r="G36" i="3" s="1"/>
  <c r="H36" i="3"/>
  <c r="A40" i="3"/>
  <c r="E40" i="3" s="1"/>
  <c r="C39" i="3"/>
  <c r="D39" i="3"/>
  <c r="D41" i="2"/>
  <c r="C41" i="2"/>
  <c r="A42" i="2"/>
  <c r="A37" i="1"/>
  <c r="E37" i="1" s="1"/>
  <c r="I29" i="1"/>
  <c r="F30" i="1" s="1"/>
  <c r="G30" i="1" s="1"/>
  <c r="I42" i="2" l="1"/>
  <c r="F42" i="2"/>
  <c r="E42" i="2"/>
  <c r="G42" i="2"/>
  <c r="C37" i="1"/>
  <c r="C38" i="1" s="1"/>
  <c r="H42" i="2"/>
  <c r="H43" i="2" s="1"/>
  <c r="I36" i="3"/>
  <c r="F37" i="3" s="1"/>
  <c r="G37" i="3" s="1"/>
  <c r="H37" i="3"/>
  <c r="A41" i="3"/>
  <c r="E41" i="3" s="1"/>
  <c r="D40" i="3"/>
  <c r="C40" i="3"/>
  <c r="D42" i="2"/>
  <c r="C42" i="2"/>
  <c r="A43" i="2"/>
  <c r="A38" i="1"/>
  <c r="E38" i="1" s="1"/>
  <c r="D37" i="1"/>
  <c r="D38" i="1" s="1"/>
  <c r="H30" i="1"/>
  <c r="I43" i="2" l="1"/>
  <c r="F43" i="2"/>
  <c r="E43" i="2"/>
  <c r="G43" i="2"/>
  <c r="I37" i="3"/>
  <c r="F38" i="3" s="1"/>
  <c r="G38" i="3" s="1"/>
  <c r="H38" i="3"/>
  <c r="A42" i="3"/>
  <c r="E42" i="3" s="1"/>
  <c r="C41" i="3"/>
  <c r="D41" i="3"/>
  <c r="D43" i="2"/>
  <c r="C43" i="2"/>
  <c r="A44" i="2"/>
  <c r="A39" i="1"/>
  <c r="E39" i="1" s="1"/>
  <c r="I30" i="1"/>
  <c r="F31" i="1" s="1"/>
  <c r="G31" i="1" s="1"/>
  <c r="H31" i="1" s="1"/>
  <c r="I44" i="2" l="1"/>
  <c r="F44" i="2"/>
  <c r="E44" i="2"/>
  <c r="G44" i="2" s="1"/>
  <c r="C39" i="1"/>
  <c r="C40" i="1" s="1"/>
  <c r="H44" i="2"/>
  <c r="H45" i="2" s="1"/>
  <c r="I38" i="3"/>
  <c r="F39" i="3" s="1"/>
  <c r="G39" i="3" s="1"/>
  <c r="H39" i="3"/>
  <c r="A43" i="3"/>
  <c r="E43" i="3" s="1"/>
  <c r="D42" i="3"/>
  <c r="C42" i="3"/>
  <c r="D44" i="2"/>
  <c r="C44" i="2"/>
  <c r="A45" i="2"/>
  <c r="A40" i="1"/>
  <c r="E40" i="1" s="1"/>
  <c r="D39" i="1"/>
  <c r="I31" i="1"/>
  <c r="F32" i="1" s="1"/>
  <c r="G32" i="1" s="1"/>
  <c r="H32" i="1" s="1"/>
  <c r="I45" i="2" l="1"/>
  <c r="E45" i="2"/>
  <c r="G45" i="2" s="1"/>
  <c r="F45" i="2"/>
  <c r="I39" i="3"/>
  <c r="F40" i="3" s="1"/>
  <c r="G40" i="3" s="1"/>
  <c r="H40" i="3"/>
  <c r="A44" i="3"/>
  <c r="E44" i="3" s="1"/>
  <c r="C43" i="3"/>
  <c r="D43" i="3"/>
  <c r="D45" i="2"/>
  <c r="C45" i="2"/>
  <c r="A46" i="2"/>
  <c r="A41" i="1"/>
  <c r="E41" i="1" s="1"/>
  <c r="D40" i="1"/>
  <c r="D41" i="1" s="1"/>
  <c r="I32" i="1"/>
  <c r="F33" i="1" s="1"/>
  <c r="G33" i="1" s="1"/>
  <c r="H33" i="1" s="1"/>
  <c r="I46" i="2" l="1"/>
  <c r="F46" i="2"/>
  <c r="E46" i="2"/>
  <c r="G46" i="2"/>
  <c r="C41" i="1"/>
  <c r="C42" i="1" s="1"/>
  <c r="H46" i="2"/>
  <c r="H47" i="2" s="1"/>
  <c r="I40" i="3"/>
  <c r="F41" i="3" s="1"/>
  <c r="G41" i="3" s="1"/>
  <c r="H41" i="3"/>
  <c r="A45" i="3"/>
  <c r="E45" i="3" s="1"/>
  <c r="D44" i="3"/>
  <c r="C44" i="3"/>
  <c r="D46" i="2"/>
  <c r="C46" i="2"/>
  <c r="A47" i="2"/>
  <c r="A42" i="1"/>
  <c r="E42" i="1" s="1"/>
  <c r="I33" i="1"/>
  <c r="F34" i="1" s="1"/>
  <c r="G34" i="1" s="1"/>
  <c r="H34" i="1" s="1"/>
  <c r="I47" i="2" l="1"/>
  <c r="F47" i="2"/>
  <c r="E47" i="2"/>
  <c r="G47" i="2"/>
  <c r="I41" i="3"/>
  <c r="F42" i="3" s="1"/>
  <c r="G42" i="3" s="1"/>
  <c r="H42" i="3"/>
  <c r="A46" i="3"/>
  <c r="E46" i="3" s="1"/>
  <c r="C45" i="3"/>
  <c r="D45" i="3"/>
  <c r="D47" i="2"/>
  <c r="C47" i="2"/>
  <c r="A48" i="2"/>
  <c r="A43" i="1"/>
  <c r="E43" i="1" s="1"/>
  <c r="D42" i="1"/>
  <c r="D43" i="1" s="1"/>
  <c r="I34" i="1"/>
  <c r="F35" i="1" s="1"/>
  <c r="G35" i="1" s="1"/>
  <c r="H35" i="1" s="1"/>
  <c r="I48" i="2" l="1"/>
  <c r="F48" i="2"/>
  <c r="E48" i="2"/>
  <c r="G48" i="2"/>
  <c r="H48" i="2"/>
  <c r="C43" i="1"/>
  <c r="C44" i="1" s="1"/>
  <c r="I42" i="3"/>
  <c r="F43" i="3" s="1"/>
  <c r="G43" i="3" s="1"/>
  <c r="H43" i="3"/>
  <c r="A47" i="3"/>
  <c r="E47" i="3" s="1"/>
  <c r="D46" i="3"/>
  <c r="C46" i="3"/>
  <c r="D48" i="2"/>
  <c r="C48" i="2"/>
  <c r="A49" i="2"/>
  <c r="A44" i="1"/>
  <c r="E44" i="1" s="1"/>
  <c r="I35" i="1"/>
  <c r="F36" i="1" s="1"/>
  <c r="G36" i="1" s="1"/>
  <c r="H36" i="1" s="1"/>
  <c r="I49" i="2" l="1"/>
  <c r="E49" i="2"/>
  <c r="F49" i="2"/>
  <c r="G49" i="2"/>
  <c r="H49" i="2"/>
  <c r="I43" i="3"/>
  <c r="F44" i="3" s="1"/>
  <c r="G44" i="3" s="1"/>
  <c r="H44" i="3"/>
  <c r="A48" i="3"/>
  <c r="E48" i="3" s="1"/>
  <c r="D47" i="3"/>
  <c r="C47" i="3"/>
  <c r="D49" i="2"/>
  <c r="C49" i="2"/>
  <c r="A50" i="2"/>
  <c r="A45" i="1"/>
  <c r="E45" i="1" s="1"/>
  <c r="D44" i="1"/>
  <c r="I36" i="1"/>
  <c r="F37" i="1" s="1"/>
  <c r="G37" i="1" s="1"/>
  <c r="H37" i="1" s="1"/>
  <c r="D45" i="1" l="1"/>
  <c r="I50" i="2"/>
  <c r="G50" i="2"/>
  <c r="E50" i="2"/>
  <c r="F50" i="2"/>
  <c r="H50" i="2"/>
  <c r="C45" i="1"/>
  <c r="C46" i="1" s="1"/>
  <c r="I44" i="3"/>
  <c r="F45" i="3" s="1"/>
  <c r="G45" i="3" s="1"/>
  <c r="H45" i="3"/>
  <c r="A49" i="3"/>
  <c r="E49" i="3" s="1"/>
  <c r="D48" i="3"/>
  <c r="C48" i="3"/>
  <c r="D50" i="2"/>
  <c r="C50" i="2"/>
  <c r="A51" i="2"/>
  <c r="A46" i="1"/>
  <c r="E46" i="1" s="1"/>
  <c r="I37" i="1"/>
  <c r="F38" i="1" s="1"/>
  <c r="G38" i="1" s="1"/>
  <c r="H38" i="1" s="1"/>
  <c r="I51" i="2" l="1"/>
  <c r="F51" i="2"/>
  <c r="H51" i="2"/>
  <c r="E51" i="2"/>
  <c r="G51" i="2"/>
  <c r="C47" i="1"/>
  <c r="I45" i="3"/>
  <c r="F46" i="3" s="1"/>
  <c r="G46" i="3" s="1"/>
  <c r="H46" i="3"/>
  <c r="A50" i="3"/>
  <c r="E50" i="3" s="1"/>
  <c r="D49" i="3"/>
  <c r="C49" i="3"/>
  <c r="D51" i="2"/>
  <c r="C51" i="2"/>
  <c r="A52" i="2"/>
  <c r="A47" i="1"/>
  <c r="E47" i="1" s="1"/>
  <c r="D46" i="1"/>
  <c r="I38" i="1"/>
  <c r="F39" i="1" s="1"/>
  <c r="G39" i="1" s="1"/>
  <c r="H39" i="1" s="1"/>
  <c r="I52" i="2" l="1"/>
  <c r="E52" i="2"/>
  <c r="F52" i="2"/>
  <c r="G52" i="2"/>
  <c r="H52" i="2"/>
  <c r="I46" i="3"/>
  <c r="F47" i="3" s="1"/>
  <c r="G47" i="3" s="1"/>
  <c r="H47" i="3"/>
  <c r="A51" i="3"/>
  <c r="E51" i="3" s="1"/>
  <c r="D50" i="3"/>
  <c r="C50" i="3"/>
  <c r="D52" i="2"/>
  <c r="C52" i="2"/>
  <c r="A53" i="2"/>
  <c r="A48" i="1"/>
  <c r="E48" i="1" s="1"/>
  <c r="D47" i="1"/>
  <c r="I39" i="1"/>
  <c r="F40" i="1" s="1"/>
  <c r="G40" i="1" s="1"/>
  <c r="H40" i="1" s="1"/>
  <c r="I53" i="2" l="1"/>
  <c r="G53" i="2"/>
  <c r="H53" i="2"/>
  <c r="F53" i="2"/>
  <c r="E53" i="2"/>
  <c r="C48" i="1"/>
  <c r="C49" i="1" s="1"/>
  <c r="I47" i="3"/>
  <c r="F48" i="3" s="1"/>
  <c r="G48" i="3" s="1"/>
  <c r="H48" i="3"/>
  <c r="A52" i="3"/>
  <c r="E52" i="3" s="1"/>
  <c r="D51" i="3"/>
  <c r="C51" i="3"/>
  <c r="D53" i="2"/>
  <c r="C53" i="2"/>
  <c r="A54" i="2"/>
  <c r="A49" i="1"/>
  <c r="E49" i="1" s="1"/>
  <c r="D48" i="1"/>
  <c r="I40" i="1"/>
  <c r="F41" i="1" s="1"/>
  <c r="G41" i="1" s="1"/>
  <c r="H41" i="1" s="1"/>
  <c r="I54" i="2" l="1"/>
  <c r="G54" i="2"/>
  <c r="H54" i="2"/>
  <c r="E54" i="2"/>
  <c r="F54" i="2"/>
  <c r="I48" i="3"/>
  <c r="F49" i="3" s="1"/>
  <c r="G49" i="3" s="1"/>
  <c r="H49" i="3"/>
  <c r="A53" i="3"/>
  <c r="E53" i="3" s="1"/>
  <c r="D52" i="3"/>
  <c r="C52" i="3"/>
  <c r="D54" i="2"/>
  <c r="C54" i="2"/>
  <c r="A55" i="2"/>
  <c r="A50" i="1"/>
  <c r="E50" i="1" s="1"/>
  <c r="D49" i="1"/>
  <c r="I41" i="1"/>
  <c r="F42" i="1" s="1"/>
  <c r="G42" i="1" s="1"/>
  <c r="H42" i="1" s="1"/>
  <c r="I55" i="2" l="1"/>
  <c r="H55" i="2"/>
  <c r="G55" i="2"/>
  <c r="E55" i="2"/>
  <c r="F55" i="2"/>
  <c r="C50" i="1"/>
  <c r="I49" i="3"/>
  <c r="F50" i="3" s="1"/>
  <c r="G50" i="3" s="1"/>
  <c r="H50" i="3"/>
  <c r="A54" i="3"/>
  <c r="E54" i="3" s="1"/>
  <c r="D53" i="3"/>
  <c r="C53" i="3"/>
  <c r="D55" i="2"/>
  <c r="C55" i="2"/>
  <c r="A56" i="2"/>
  <c r="A51" i="1"/>
  <c r="E51" i="1" s="1"/>
  <c r="D50" i="1"/>
  <c r="I42" i="1"/>
  <c r="F43" i="1" s="1"/>
  <c r="G43" i="1" s="1"/>
  <c r="H43" i="1" s="1"/>
  <c r="I56" i="2" l="1"/>
  <c r="G56" i="2"/>
  <c r="H56" i="2"/>
  <c r="F56" i="2"/>
  <c r="E56" i="2"/>
  <c r="C51" i="1"/>
  <c r="C52" i="1" s="1"/>
  <c r="I50" i="3"/>
  <c r="F51" i="3" s="1"/>
  <c r="G51" i="3" s="1"/>
  <c r="H51" i="3"/>
  <c r="A55" i="3"/>
  <c r="E55" i="3" s="1"/>
  <c r="D54" i="3"/>
  <c r="C54" i="3"/>
  <c r="D56" i="2"/>
  <c r="C56" i="2"/>
  <c r="A57" i="2"/>
  <c r="A52" i="1"/>
  <c r="E52" i="1" s="1"/>
  <c r="D51" i="1"/>
  <c r="I43" i="1"/>
  <c r="F44" i="1" s="1"/>
  <c r="G44" i="1" s="1"/>
  <c r="H44" i="1" s="1"/>
  <c r="I57" i="2" l="1"/>
  <c r="G57" i="2"/>
  <c r="H57" i="2"/>
  <c r="F57" i="2"/>
  <c r="E57" i="2"/>
  <c r="I51" i="3"/>
  <c r="F52" i="3" s="1"/>
  <c r="G52" i="3" s="1"/>
  <c r="H52" i="3"/>
  <c r="A56" i="3"/>
  <c r="E56" i="3" s="1"/>
  <c r="D55" i="3"/>
  <c r="C55" i="3"/>
  <c r="D57" i="2"/>
  <c r="C57" i="2"/>
  <c r="A58" i="2"/>
  <c r="A53" i="1"/>
  <c r="E53" i="1" s="1"/>
  <c r="D52" i="1"/>
  <c r="I44" i="1"/>
  <c r="F45" i="1" s="1"/>
  <c r="G45" i="1" s="1"/>
  <c r="H45" i="1" s="1"/>
  <c r="I58" i="2" l="1"/>
  <c r="F58" i="2"/>
  <c r="E58" i="2"/>
  <c r="G58" i="2"/>
  <c r="H58" i="2"/>
  <c r="C53" i="1"/>
  <c r="C54" i="1" s="1"/>
  <c r="H53" i="3"/>
  <c r="I52" i="3"/>
  <c r="F53" i="3" s="1"/>
  <c r="G53" i="3" s="1"/>
  <c r="A57" i="3"/>
  <c r="E57" i="3" s="1"/>
  <c r="D56" i="3"/>
  <c r="C56" i="3"/>
  <c r="D58" i="2"/>
  <c r="C58" i="2"/>
  <c r="A59" i="2"/>
  <c r="A54" i="1"/>
  <c r="E54" i="1" s="1"/>
  <c r="D53" i="1"/>
  <c r="I45" i="1"/>
  <c r="F46" i="1" s="1"/>
  <c r="G46" i="1" s="1"/>
  <c r="H46" i="1" s="1"/>
  <c r="I59" i="2" l="1"/>
  <c r="F59" i="2"/>
  <c r="H59" i="2"/>
  <c r="E59" i="2"/>
  <c r="G59" i="2"/>
  <c r="I53" i="3"/>
  <c r="F54" i="3" s="1"/>
  <c r="G54" i="3" s="1"/>
  <c r="H54" i="3"/>
  <c r="A58" i="3"/>
  <c r="E58" i="3" s="1"/>
  <c r="D57" i="3"/>
  <c r="C57" i="3"/>
  <c r="D59" i="2"/>
  <c r="C59" i="2"/>
  <c r="A60" i="2"/>
  <c r="I46" i="1"/>
  <c r="F47" i="1" s="1"/>
  <c r="G47" i="1" s="1"/>
  <c r="H47" i="1" s="1"/>
  <c r="A55" i="1"/>
  <c r="E55" i="1" s="1"/>
  <c r="D54" i="1"/>
  <c r="I60" i="2" l="1"/>
  <c r="E60" i="2"/>
  <c r="H60" i="2"/>
  <c r="G60" i="2"/>
  <c r="F60" i="2"/>
  <c r="C55" i="1"/>
  <c r="C56" i="1" s="1"/>
  <c r="I54" i="3"/>
  <c r="F55" i="3" s="1"/>
  <c r="G55" i="3" s="1"/>
  <c r="H55" i="3"/>
  <c r="A59" i="3"/>
  <c r="E59" i="3" s="1"/>
  <c r="D58" i="3"/>
  <c r="C58" i="3"/>
  <c r="D60" i="2"/>
  <c r="C60" i="2"/>
  <c r="A61" i="2"/>
  <c r="I47" i="1"/>
  <c r="F48" i="1" s="1"/>
  <c r="G48" i="1" s="1"/>
  <c r="H48" i="1" s="1"/>
  <c r="A56" i="1"/>
  <c r="E56" i="1" s="1"/>
  <c r="D55" i="1"/>
  <c r="I61" i="2" l="1"/>
  <c r="G61" i="2"/>
  <c r="F61" i="2"/>
  <c r="E61" i="2"/>
  <c r="H61" i="2"/>
  <c r="I55" i="3"/>
  <c r="F56" i="3" s="1"/>
  <c r="G56" i="3" s="1"/>
  <c r="H56" i="3"/>
  <c r="A60" i="3"/>
  <c r="E60" i="3" s="1"/>
  <c r="D59" i="3"/>
  <c r="C59" i="3"/>
  <c r="D61" i="2"/>
  <c r="C61" i="2"/>
  <c r="A62" i="2"/>
  <c r="I48" i="1"/>
  <c r="F49" i="1" s="1"/>
  <c r="G49" i="1" s="1"/>
  <c r="H49" i="1" s="1"/>
  <c r="A57" i="1"/>
  <c r="E57" i="1" s="1"/>
  <c r="D56" i="1"/>
  <c r="I62" i="2" l="1"/>
  <c r="E62" i="2"/>
  <c r="F62" i="2"/>
  <c r="H62" i="2"/>
  <c r="G62" i="2"/>
  <c r="C57" i="1"/>
  <c r="C58" i="1" s="1"/>
  <c r="H57" i="3"/>
  <c r="I56" i="3"/>
  <c r="F57" i="3" s="1"/>
  <c r="G57" i="3" s="1"/>
  <c r="D60" i="3"/>
  <c r="C60" i="3"/>
  <c r="D62" i="2"/>
  <c r="C62" i="2"/>
  <c r="I49" i="1"/>
  <c r="F50" i="1" s="1"/>
  <c r="G50" i="1" s="1"/>
  <c r="H50" i="1" s="1"/>
  <c r="A58" i="1"/>
  <c r="E58" i="1" s="1"/>
  <c r="D57" i="1"/>
  <c r="I57" i="3" l="1"/>
  <c r="F58" i="3" s="1"/>
  <c r="G58" i="3" s="1"/>
  <c r="H58" i="3"/>
  <c r="I50" i="1"/>
  <c r="F51" i="1" s="1"/>
  <c r="G51" i="1" s="1"/>
  <c r="H51" i="1" s="1"/>
  <c r="A59" i="1"/>
  <c r="E59" i="1" s="1"/>
  <c r="D58" i="1"/>
  <c r="C59" i="1" l="1"/>
  <c r="I58" i="3"/>
  <c r="F59" i="3" s="1"/>
  <c r="G59" i="3" s="1"/>
  <c r="H59" i="3"/>
  <c r="I51" i="1"/>
  <c r="F52" i="1" s="1"/>
  <c r="G52" i="1" s="1"/>
  <c r="H52" i="1" s="1"/>
  <c r="A60" i="1"/>
  <c r="E60" i="1" s="1"/>
  <c r="D59" i="1"/>
  <c r="C60" i="1" l="1"/>
  <c r="I59" i="3"/>
  <c r="F60" i="3" s="1"/>
  <c r="G60" i="3" s="1"/>
  <c r="H60" i="3"/>
  <c r="I60" i="3" s="1"/>
  <c r="I52" i="1"/>
  <c r="F53" i="1" s="1"/>
  <c r="G53" i="1" s="1"/>
  <c r="H53" i="1" s="1"/>
  <c r="D60" i="1"/>
  <c r="I53" i="1" l="1"/>
  <c r="F54" i="1" s="1"/>
  <c r="G54" i="1" s="1"/>
  <c r="H54" i="1" s="1"/>
  <c r="I54" i="1" l="1"/>
  <c r="F55" i="1" s="1"/>
  <c r="G55" i="1" s="1"/>
  <c r="H55" i="1" s="1"/>
  <c r="I55" i="1" l="1"/>
  <c r="F56" i="1" s="1"/>
  <c r="G56" i="1" s="1"/>
  <c r="H56" i="1" s="1"/>
  <c r="I56" i="1" l="1"/>
  <c r="F57" i="1" s="1"/>
  <c r="G57" i="1" s="1"/>
  <c r="H57" i="1" s="1"/>
  <c r="I57" i="1" l="1"/>
  <c r="F58" i="1" s="1"/>
  <c r="G58" i="1" s="1"/>
  <c r="H58" i="1" s="1"/>
  <c r="I58" i="1" l="1"/>
  <c r="F59" i="1" s="1"/>
  <c r="G59" i="1" s="1"/>
  <c r="H59" i="1" s="1"/>
  <c r="I59" i="1" l="1"/>
  <c r="F60" i="1" s="1"/>
  <c r="G60" i="1" s="1"/>
  <c r="H60" i="1" s="1"/>
  <c r="I60" i="1" s="1"/>
</calcChain>
</file>

<file path=xl/sharedStrings.xml><?xml version="1.0" encoding="utf-8"?>
<sst xmlns="http://schemas.openxmlformats.org/spreadsheetml/2006/main" count="61" uniqueCount="31">
  <si>
    <t>Rata</t>
  </si>
  <si>
    <t>Debito</t>
  </si>
  <si>
    <t>tasso i</t>
  </si>
  <si>
    <t>N. di rate</t>
  </si>
  <si>
    <t>anni</t>
  </si>
  <si>
    <r>
      <t>tasso  equivalente i</t>
    </r>
    <r>
      <rPr>
        <vertAlign val="subscript"/>
        <sz val="12"/>
        <rFont val="Arial"/>
        <family val="2"/>
      </rPr>
      <t>k</t>
    </r>
    <r>
      <rPr>
        <sz val="12"/>
        <rFont val="Arial"/>
        <family val="2"/>
      </rPr>
      <t xml:space="preserve"> =</t>
    </r>
  </si>
  <si>
    <t>Quota interesse</t>
  </si>
  <si>
    <t>Quota capitale</t>
  </si>
  <si>
    <t>Debito estinto</t>
  </si>
  <si>
    <t>Debito residuo</t>
  </si>
  <si>
    <t>posticipata</t>
  </si>
  <si>
    <t>AMMORTAMENTO PROGRESSIVO O FRANCESE</t>
  </si>
  <si>
    <t>Data</t>
  </si>
  <si>
    <t>data:</t>
  </si>
  <si>
    <t>Rata n°</t>
  </si>
  <si>
    <t>an┐i =</t>
  </si>
  <si>
    <r>
      <rPr>
        <sz val="14"/>
        <rFont val="Symbol"/>
        <family val="1"/>
        <charset val="2"/>
      </rPr>
      <t>a</t>
    </r>
    <r>
      <rPr>
        <vertAlign val="subscript"/>
        <sz val="12"/>
        <rFont val="Arial"/>
        <family val="2"/>
      </rPr>
      <t>n┐i</t>
    </r>
    <r>
      <rPr>
        <sz val="12"/>
        <rFont val="Arial"/>
        <family val="2"/>
      </rPr>
      <t xml:space="preserve"> =</t>
    </r>
  </si>
  <si>
    <t>impostare i valori nei riquadri azzurri</t>
  </si>
  <si>
    <t>1 euro = 1936,27 lire</t>
  </si>
  <si>
    <t>Quota versata</t>
  </si>
  <si>
    <t>Interesse</t>
  </si>
  <si>
    <t>Capitale costituito</t>
  </si>
  <si>
    <t>n° di rate per anno k=</t>
  </si>
  <si>
    <t>tasso annuo del prestito i1</t>
  </si>
  <si>
    <t>tasso annuo di costituzione  i2</t>
  </si>
  <si>
    <t>sn┐i =</t>
  </si>
  <si>
    <t xml:space="preserve"> </t>
  </si>
  <si>
    <t>AMMORTAMENTO AMERICANO</t>
  </si>
  <si>
    <t>n° di rate per anno k =</t>
  </si>
  <si>
    <t>AMMORTAMENTO UNIFORME O ITALIANO</t>
  </si>
  <si>
    <t>Prof. Gianni Respano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</si>
</sst>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0]d\-mmm\-yy;@"/>
    <numFmt numFmtId="165" formatCode="#,##0.000000000"/>
    <numFmt numFmtId="166" formatCode="0.000%"/>
    <numFmt numFmtId="167" formatCode="0.0000"/>
    <numFmt numFmtId="168" formatCode="0.000"/>
  </numFmts>
  <fonts count="1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FF00"/>
      <name val="Arial"/>
      <family val="2"/>
    </font>
    <font>
      <vertAlign val="subscript"/>
      <sz val="12"/>
      <name val="Arial"/>
      <family val="2"/>
    </font>
    <font>
      <sz val="14"/>
      <name val="Symbol"/>
      <family val="1"/>
      <charset val="2"/>
    </font>
    <font>
      <b/>
      <sz val="10"/>
      <name val="Arial"/>
      <family val="2"/>
    </font>
    <font>
      <b/>
      <sz val="18"/>
      <color rgb="FFFFFF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8F84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7FFA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7FAB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2060"/>
      </left>
      <right/>
      <top style="thick">
        <color rgb="FF002060"/>
      </top>
      <bottom style="thin">
        <color indexed="64"/>
      </bottom>
      <diagonal/>
    </border>
    <border>
      <left/>
      <right style="thick">
        <color rgb="FF002060"/>
      </right>
      <top style="thick">
        <color rgb="FF002060"/>
      </top>
      <bottom style="thin">
        <color indexed="64"/>
      </bottom>
      <diagonal/>
    </border>
    <border>
      <left style="thick">
        <color rgb="FF002060"/>
      </left>
      <right/>
      <top style="thin">
        <color indexed="64"/>
      </top>
      <bottom style="thick">
        <color rgb="FF002060"/>
      </bottom>
      <diagonal/>
    </border>
    <border>
      <left/>
      <right style="thick">
        <color rgb="FF002060"/>
      </right>
      <top style="thin">
        <color indexed="64"/>
      </top>
      <bottom style="thick">
        <color rgb="FF002060"/>
      </bottom>
      <diagonal/>
    </border>
    <border>
      <left style="thin">
        <color indexed="64"/>
      </left>
      <right/>
      <top style="thick">
        <color rgb="FF00206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002060"/>
      </bottom>
      <diagonal/>
    </border>
    <border>
      <left style="thin">
        <color indexed="64"/>
      </left>
      <right style="thin">
        <color indexed="64"/>
      </right>
      <top style="thick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2060"/>
      </bottom>
      <diagonal/>
    </border>
  </borders>
  <cellStyleXfs count="1">
    <xf numFmtId="0" fontId="0" fillId="0" borderId="0"/>
  </cellStyleXfs>
  <cellXfs count="130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  <xf numFmtId="3" fontId="1" fillId="0" borderId="0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10" fontId="5" fillId="2" borderId="6" xfId="0" applyNumberFormat="1" applyFon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Border="1"/>
    <xf numFmtId="164" fontId="5" fillId="2" borderId="6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3" fontId="9" fillId="5" borderId="3" xfId="0" applyNumberFormat="1" applyFont="1" applyFill="1" applyBorder="1" applyAlignment="1">
      <alignment horizontal="center"/>
    </xf>
    <xf numFmtId="3" fontId="9" fillId="7" borderId="3" xfId="0" applyNumberFormat="1" applyFont="1" applyFill="1" applyBorder="1" applyAlignment="1">
      <alignment horizontal="center"/>
    </xf>
    <xf numFmtId="3" fontId="9" fillId="6" borderId="3" xfId="0" applyNumberFormat="1" applyFont="1" applyFill="1" applyBorder="1" applyAlignment="1">
      <alignment horizontal="center"/>
    </xf>
    <xf numFmtId="3" fontId="9" fillId="5" borderId="2" xfId="0" applyNumberFormat="1" applyFont="1" applyFill="1" applyBorder="1" applyAlignment="1">
      <alignment horizontal="center"/>
    </xf>
    <xf numFmtId="0" fontId="9" fillId="5" borderId="3" xfId="0" applyFont="1" applyFill="1" applyBorder="1"/>
    <xf numFmtId="164" fontId="9" fillId="5" borderId="3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166" fontId="0" fillId="0" borderId="0" xfId="0" applyNumberFormat="1"/>
    <xf numFmtId="4" fontId="9" fillId="5" borderId="3" xfId="0" applyNumberFormat="1" applyFont="1" applyFill="1" applyBorder="1" applyAlignment="1">
      <alignment horizontal="center"/>
    </xf>
    <xf numFmtId="4" fontId="9" fillId="7" borderId="3" xfId="0" applyNumberFormat="1" applyFont="1" applyFill="1" applyBorder="1" applyAlignment="1">
      <alignment horizontal="center"/>
    </xf>
    <xf numFmtId="4" fontId="9" fillId="6" borderId="3" xfId="0" applyNumberFormat="1" applyFont="1" applyFill="1" applyBorder="1" applyAlignment="1">
      <alignment horizontal="center"/>
    </xf>
    <xf numFmtId="3" fontId="9" fillId="9" borderId="3" xfId="0" applyNumberFormat="1" applyFont="1" applyFill="1" applyBorder="1" applyAlignment="1">
      <alignment horizontal="center"/>
    </xf>
    <xf numFmtId="4" fontId="9" fillId="9" borderId="3" xfId="0" applyNumberFormat="1" applyFont="1" applyFill="1" applyBorder="1" applyAlignment="1">
      <alignment horizontal="center"/>
    </xf>
    <xf numFmtId="3" fontId="4" fillId="10" borderId="0" xfId="0" applyNumberFormat="1" applyFont="1" applyFill="1" applyBorder="1" applyAlignment="1">
      <alignment horizontal="center"/>
    </xf>
    <xf numFmtId="3" fontId="0" fillId="10" borderId="0" xfId="0" applyNumberFormat="1" applyFill="1" applyBorder="1" applyAlignment="1">
      <alignment horizontal="center"/>
    </xf>
    <xf numFmtId="3" fontId="5" fillId="10" borderId="0" xfId="0" applyNumberFormat="1" applyFont="1" applyFill="1" applyBorder="1" applyAlignment="1">
      <alignment horizontal="center"/>
    </xf>
    <xf numFmtId="3" fontId="0" fillId="10" borderId="0" xfId="0" applyNumberFormat="1" applyFill="1" applyBorder="1" applyAlignment="1">
      <alignment horizontal="right"/>
    </xf>
    <xf numFmtId="3" fontId="3" fillId="10" borderId="0" xfId="0" applyNumberFormat="1" applyFont="1" applyFill="1" applyBorder="1" applyAlignment="1">
      <alignment horizontal="center"/>
    </xf>
    <xf numFmtId="4" fontId="3" fillId="10" borderId="0" xfId="0" applyNumberFormat="1" applyFont="1" applyFill="1" applyBorder="1" applyAlignment="1">
      <alignment horizontal="center"/>
    </xf>
    <xf numFmtId="3" fontId="1" fillId="10" borderId="0" xfId="0" applyNumberFormat="1" applyFont="1" applyFill="1" applyBorder="1" applyAlignment="1">
      <alignment horizontal="center"/>
    </xf>
    <xf numFmtId="10" fontId="5" fillId="11" borderId="6" xfId="0" applyNumberFormat="1" applyFont="1" applyFill="1" applyBorder="1" applyAlignment="1">
      <alignment horizontal="center"/>
    </xf>
    <xf numFmtId="0" fontId="0" fillId="10" borderId="14" xfId="0" applyFill="1" applyBorder="1"/>
    <xf numFmtId="3" fontId="0" fillId="10" borderId="15" xfId="0" applyNumberFormat="1" applyFill="1" applyBorder="1" applyAlignment="1">
      <alignment horizontal="center"/>
    </xf>
    <xf numFmtId="167" fontId="0" fillId="10" borderId="15" xfId="0" applyNumberFormat="1" applyFill="1" applyBorder="1" applyAlignment="1">
      <alignment horizontal="center"/>
    </xf>
    <xf numFmtId="0" fontId="4" fillId="10" borderId="0" xfId="0" applyFont="1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3" fontId="9" fillId="5" borderId="17" xfId="0" applyNumberFormat="1" applyFont="1" applyFill="1" applyBorder="1" applyAlignment="1">
      <alignment horizontal="center"/>
    </xf>
    <xf numFmtId="3" fontId="9" fillId="5" borderId="15" xfId="0" applyNumberFormat="1" applyFont="1" applyFill="1" applyBorder="1" applyAlignment="1">
      <alignment horizontal="center"/>
    </xf>
    <xf numFmtId="0" fontId="9" fillId="5" borderId="17" xfId="0" applyFont="1" applyFill="1" applyBorder="1"/>
    <xf numFmtId="164" fontId="9" fillId="5" borderId="17" xfId="0" applyNumberFormat="1" applyFont="1" applyFill="1" applyBorder="1" applyAlignment="1">
      <alignment horizontal="center"/>
    </xf>
    <xf numFmtId="4" fontId="9" fillId="5" borderId="15" xfId="0" applyNumberFormat="1" applyFont="1" applyFill="1" applyBorder="1" applyAlignment="1">
      <alignment horizontal="center"/>
    </xf>
    <xf numFmtId="164" fontId="9" fillId="5" borderId="18" xfId="0" applyNumberFormat="1" applyFont="1" applyFill="1" applyBorder="1" applyAlignment="1">
      <alignment horizontal="center"/>
    </xf>
    <xf numFmtId="3" fontId="9" fillId="5" borderId="19" xfId="0" applyNumberFormat="1" applyFont="1" applyFill="1" applyBorder="1" applyAlignment="1">
      <alignment horizontal="center"/>
    </xf>
    <xf numFmtId="4" fontId="9" fillId="9" borderId="20" xfId="0" applyNumberFormat="1" applyFont="1" applyFill="1" applyBorder="1" applyAlignment="1">
      <alignment horizontal="center"/>
    </xf>
    <xf numFmtId="4" fontId="9" fillId="7" borderId="20" xfId="0" applyNumberFormat="1" applyFont="1" applyFill="1" applyBorder="1" applyAlignment="1">
      <alignment horizontal="center"/>
    </xf>
    <xf numFmtId="4" fontId="9" fillId="6" borderId="20" xfId="0" applyNumberFormat="1" applyFont="1" applyFill="1" applyBorder="1" applyAlignment="1">
      <alignment horizontal="center"/>
    </xf>
    <xf numFmtId="4" fontId="9" fillId="5" borderId="20" xfId="0" applyNumberFormat="1" applyFont="1" applyFill="1" applyBorder="1" applyAlignment="1">
      <alignment horizontal="center"/>
    </xf>
    <xf numFmtId="4" fontId="9" fillId="5" borderId="21" xfId="0" applyNumberFormat="1" applyFont="1" applyFill="1" applyBorder="1" applyAlignment="1">
      <alignment horizontal="center"/>
    </xf>
    <xf numFmtId="0" fontId="1" fillId="0" borderId="0" xfId="0" applyFont="1" applyBorder="1"/>
    <xf numFmtId="3" fontId="4" fillId="12" borderId="0" xfId="0" applyNumberFormat="1" applyFont="1" applyFill="1" applyBorder="1" applyAlignment="1">
      <alignment horizontal="center"/>
    </xf>
    <xf numFmtId="3" fontId="0" fillId="12" borderId="0" xfId="0" applyNumberFormat="1" applyFill="1" applyBorder="1" applyAlignment="1">
      <alignment horizontal="center"/>
    </xf>
    <xf numFmtId="3" fontId="0" fillId="12" borderId="0" xfId="0" applyNumberFormat="1" applyFill="1" applyBorder="1" applyAlignment="1">
      <alignment horizontal="right"/>
    </xf>
    <xf numFmtId="3" fontId="3" fillId="12" borderId="0" xfId="0" applyNumberFormat="1" applyFont="1" applyFill="1" applyBorder="1" applyAlignment="1">
      <alignment horizontal="center"/>
    </xf>
    <xf numFmtId="3" fontId="1" fillId="12" borderId="0" xfId="0" applyNumberFormat="1" applyFont="1" applyFill="1" applyBorder="1" applyAlignment="1">
      <alignment horizontal="center"/>
    </xf>
    <xf numFmtId="3" fontId="5" fillId="11" borderId="6" xfId="0" applyNumberFormat="1" applyFont="1" applyFill="1" applyBorder="1" applyAlignment="1">
      <alignment horizontal="center"/>
    </xf>
    <xf numFmtId="164" fontId="5" fillId="11" borderId="6" xfId="0" applyNumberFormat="1" applyFont="1" applyFill="1" applyBorder="1" applyAlignment="1">
      <alignment horizontal="center"/>
    </xf>
    <xf numFmtId="0" fontId="0" fillId="0" borderId="0" xfId="0" applyFill="1" applyBorder="1"/>
    <xf numFmtId="3" fontId="9" fillId="5" borderId="22" xfId="0" applyNumberFormat="1" applyFont="1" applyFill="1" applyBorder="1" applyAlignment="1">
      <alignment horizontal="center"/>
    </xf>
    <xf numFmtId="3" fontId="9" fillId="5" borderId="23" xfId="0" applyNumberFormat="1" applyFont="1" applyFill="1" applyBorder="1" applyAlignment="1">
      <alignment horizontal="center"/>
    </xf>
    <xf numFmtId="3" fontId="9" fillId="9" borderId="23" xfId="0" applyNumberFormat="1" applyFont="1" applyFill="1" applyBorder="1" applyAlignment="1">
      <alignment horizontal="center"/>
    </xf>
    <xf numFmtId="3" fontId="9" fillId="7" borderId="23" xfId="0" applyNumberFormat="1" applyFont="1" applyFill="1" applyBorder="1" applyAlignment="1">
      <alignment horizontal="center"/>
    </xf>
    <xf numFmtId="3" fontId="9" fillId="6" borderId="23" xfId="0" applyNumberFormat="1" applyFont="1" applyFill="1" applyBorder="1" applyAlignment="1">
      <alignment horizontal="center"/>
    </xf>
    <xf numFmtId="3" fontId="9" fillId="5" borderId="16" xfId="0" applyNumberFormat="1" applyFont="1" applyFill="1" applyBorder="1" applyAlignment="1">
      <alignment horizontal="center"/>
    </xf>
    <xf numFmtId="3" fontId="9" fillId="9" borderId="20" xfId="0" applyNumberFormat="1" applyFont="1" applyFill="1" applyBorder="1" applyAlignment="1">
      <alignment horizontal="center"/>
    </xf>
    <xf numFmtId="3" fontId="9" fillId="7" borderId="20" xfId="0" applyNumberFormat="1" applyFont="1" applyFill="1" applyBorder="1" applyAlignment="1">
      <alignment horizontal="center"/>
    </xf>
    <xf numFmtId="3" fontId="9" fillId="6" borderId="20" xfId="0" applyNumberFormat="1" applyFont="1" applyFill="1" applyBorder="1" applyAlignment="1">
      <alignment horizontal="center"/>
    </xf>
    <xf numFmtId="3" fontId="9" fillId="5" borderId="20" xfId="0" applyNumberFormat="1" applyFont="1" applyFill="1" applyBorder="1" applyAlignment="1">
      <alignment horizontal="center"/>
    </xf>
    <xf numFmtId="3" fontId="9" fillId="5" borderId="21" xfId="0" applyNumberFormat="1" applyFont="1" applyFill="1" applyBorder="1" applyAlignment="1">
      <alignment horizontal="center"/>
    </xf>
    <xf numFmtId="0" fontId="0" fillId="12" borderId="14" xfId="0" applyFill="1" applyBorder="1"/>
    <xf numFmtId="3" fontId="0" fillId="12" borderId="15" xfId="0" applyNumberFormat="1" applyFill="1" applyBorder="1" applyAlignment="1">
      <alignment horizontal="center"/>
    </xf>
    <xf numFmtId="168" fontId="0" fillId="12" borderId="15" xfId="0" applyNumberFormat="1" applyFill="1" applyBorder="1" applyAlignment="1">
      <alignment horizontal="center"/>
    </xf>
    <xf numFmtId="0" fontId="4" fillId="12" borderId="0" xfId="0" applyFont="1" applyFill="1" applyBorder="1" applyAlignment="1">
      <alignment horizontal="center"/>
    </xf>
    <xf numFmtId="0" fontId="0" fillId="12" borderId="15" xfId="0" applyFill="1" applyBorder="1" applyAlignment="1">
      <alignment horizontal="center"/>
    </xf>
    <xf numFmtId="0" fontId="0" fillId="12" borderId="24" xfId="0" applyFill="1" applyBorder="1"/>
    <xf numFmtId="3" fontId="0" fillId="12" borderId="25" xfId="0" applyNumberFormat="1" applyFill="1" applyBorder="1" applyAlignment="1">
      <alignment horizontal="center"/>
    </xf>
    <xf numFmtId="3" fontId="0" fillId="12" borderId="21" xfId="0" applyNumberFormat="1" applyFill="1" applyBorder="1" applyAlignment="1">
      <alignment horizontal="center"/>
    </xf>
    <xf numFmtId="0" fontId="2" fillId="12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3" fontId="6" fillId="4" borderId="31" xfId="0" applyNumberFormat="1" applyFont="1" applyFill="1" applyBorder="1" applyAlignment="1">
      <alignment horizontal="center" vertical="top" wrapText="1"/>
    </xf>
    <xf numFmtId="3" fontId="6" fillId="4" borderId="32" xfId="0" applyNumberFormat="1" applyFont="1" applyFill="1" applyBorder="1" applyAlignment="1">
      <alignment horizontal="center" vertical="top" wrapText="1"/>
    </xf>
    <xf numFmtId="3" fontId="6" fillId="4" borderId="33" xfId="0" applyNumberFormat="1" applyFont="1" applyFill="1" applyBorder="1" applyAlignment="1">
      <alignment horizontal="center" vertical="top" wrapText="1"/>
    </xf>
    <xf numFmtId="3" fontId="6" fillId="4" borderId="34" xfId="0" applyNumberFormat="1" applyFont="1" applyFill="1" applyBorder="1" applyAlignment="1">
      <alignment horizontal="center" vertical="top" wrapText="1"/>
    </xf>
    <xf numFmtId="3" fontId="6" fillId="4" borderId="28" xfId="0" applyNumberFormat="1" applyFont="1" applyFill="1" applyBorder="1" applyAlignment="1">
      <alignment horizontal="center" vertical="top" wrapText="1"/>
    </xf>
    <xf numFmtId="3" fontId="6" fillId="4" borderId="30" xfId="0" applyNumberFormat="1" applyFont="1" applyFill="1" applyBorder="1" applyAlignment="1">
      <alignment horizontal="center" vertical="top" wrapText="1"/>
    </xf>
    <xf numFmtId="3" fontId="6" fillId="4" borderId="31" xfId="0" applyNumberFormat="1" applyFont="1" applyFill="1" applyBorder="1" applyAlignment="1">
      <alignment horizontal="center" vertical="center"/>
    </xf>
    <xf numFmtId="3" fontId="6" fillId="4" borderId="32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3" fontId="6" fillId="4" borderId="4" xfId="0" applyNumberFormat="1" applyFont="1" applyFill="1" applyBorder="1" applyAlignment="1">
      <alignment horizontal="center" vertical="top" wrapText="1"/>
    </xf>
    <xf numFmtId="3" fontId="6" fillId="4" borderId="5" xfId="0" applyNumberFormat="1" applyFont="1" applyFill="1" applyBorder="1" applyAlignment="1">
      <alignment horizontal="center" vertical="top" wrapText="1"/>
    </xf>
    <xf numFmtId="3" fontId="4" fillId="10" borderId="14" xfId="0" applyNumberFormat="1" applyFont="1" applyFill="1" applyBorder="1" applyAlignment="1">
      <alignment horizontal="center"/>
    </xf>
    <xf numFmtId="3" fontId="4" fillId="10" borderId="15" xfId="0" applyNumberFormat="1" applyFont="1" applyFill="1" applyBorder="1" applyAlignment="1">
      <alignment horizontal="center"/>
    </xf>
    <xf numFmtId="3" fontId="4" fillId="10" borderId="14" xfId="0" applyNumberFormat="1" applyFont="1" applyFill="1" applyBorder="1" applyAlignment="1">
      <alignment horizontal="left"/>
    </xf>
    <xf numFmtId="3" fontId="4" fillId="10" borderId="15" xfId="0" applyNumberFormat="1" applyFont="1" applyFill="1" applyBorder="1" applyAlignment="1">
      <alignment horizontal="left"/>
    </xf>
    <xf numFmtId="0" fontId="10" fillId="3" borderId="26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3" fontId="4" fillId="10" borderId="0" xfId="0" applyNumberFormat="1" applyFont="1" applyFill="1" applyBorder="1" applyAlignment="1">
      <alignment horizontal="right"/>
    </xf>
    <xf numFmtId="3" fontId="6" fillId="4" borderId="4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4" borderId="4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/>
    </xf>
    <xf numFmtId="0" fontId="1" fillId="12" borderId="15" xfId="0" applyFont="1" applyFill="1" applyBorder="1" applyAlignment="1">
      <alignment horizontal="center"/>
    </xf>
    <xf numFmtId="3" fontId="4" fillId="12" borderId="0" xfId="0" applyNumberFormat="1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3CC33"/>
      <color rgb="FF00FFFF"/>
      <color rgb="FFFFFF99"/>
      <color rgb="FFC7FABE"/>
      <color rgb="FFD7FFAF"/>
      <color rgb="FF00FFCC"/>
      <color rgb="FFCCFF99"/>
      <color rgb="FFF8F846"/>
      <color rgb="FFFFFF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QUOTE</a:t>
            </a:r>
            <a:r>
              <a:rPr lang="it-IT" baseline="0"/>
              <a:t> INTERESSI E CAPITALE</a:t>
            </a:r>
            <a:endParaRPr lang="it-IT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quota interessi</c:v>
          </c:tx>
          <c:spPr>
            <a:solidFill>
              <a:srgbClr val="0070C0"/>
            </a:solidFill>
          </c:spPr>
          <c:invertIfNegative val="0"/>
          <c:val>
            <c:numRef>
              <c:f>'AMM. PROGRESS.'!$F$17:$F$46</c:f>
              <c:numCache>
                <c:formatCode>#,##0</c:formatCode>
                <c:ptCount val="30"/>
                <c:pt idx="0">
                  <c:v>1921.5959164154995</c:v>
                </c:pt>
                <c:pt idx="1">
                  <c:v>1880.9186518019073</c:v>
                </c:pt>
                <c:pt idx="2">
                  <c:v>1839.0388446410473</c:v>
                </c:pt>
                <c:pt idx="3">
                  <c:v>1795.92094415064</c:v>
                </c:pt>
                <c:pt idx="4">
                  <c:v>1751.5283485601283</c:v>
                </c:pt>
                <c:pt idx="5">
                  <c:v>1705.8233740402961</c:v>
                </c:pt>
                <c:pt idx="6">
                  <c:v>1658.7672227143539</c:v>
                </c:pt>
                <c:pt idx="7">
                  <c:v>1610.319949723332</c:v>
                </c:pt>
                <c:pt idx="8">
                  <c:v>1560.4404293178331</c:v>
                </c:pt>
                <c:pt idx="9">
                  <c:v>1509.0863199473501</c:v>
                </c:pt>
                <c:pt idx="10">
                  <c:v>1456.2140283175211</c:v>
                </c:pt>
                <c:pt idx="11">
                  <c:v>1401.7786723848092</c:v>
                </c:pt>
                <c:pt idx="12">
                  <c:v>1345.7340432571903</c:v>
                </c:pt>
                <c:pt idx="13">
                  <c:v>1288.0325659685157</c:v>
                </c:pt>
                <c:pt idx="14">
                  <c:v>1228.6252590932397</c:v>
                </c:pt>
                <c:pt idx="15">
                  <c:v>1167.4616931672447</c:v>
                </c:pt>
                <c:pt idx="16">
                  <c:v>1104.4899478794523</c:v>
                </c:pt>
                <c:pt idx="17">
                  <c:v>1039.6565679978974</c:v>
                </c:pt>
                <c:pt idx="18">
                  <c:v>972.90651799283728</c:v>
                </c:pt>
                <c:pt idx="19">
                  <c:v>904.18313531838908</c:v>
                </c:pt>
                <c:pt idx="20">
                  <c:v>833.42808231302581</c:v>
                </c:pt>
                <c:pt idx="21">
                  <c:v>760.58129667811079</c:v>
                </c:pt>
                <c:pt idx="22">
                  <c:v>685.58094049242561</c:v>
                </c:pt>
                <c:pt idx="23">
                  <c:v>608.36334771941551</c:v>
                </c:pt>
                <c:pt idx="24">
                  <c:v>528.86297016258925</c:v>
                </c:pt>
                <c:pt idx="25">
                  <c:v>447.01232182319848</c:v>
                </c:pt>
                <c:pt idx="26">
                  <c:v>362.7419216129627</c:v>
                </c:pt>
                <c:pt idx="27">
                  <c:v>275.98023437320853</c:v>
                </c:pt>
                <c:pt idx="28">
                  <c:v>186.65361015035845</c:v>
                </c:pt>
                <c:pt idx="29">
                  <c:v>94.686221676218992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1-4E88-B5BB-B285193F9FA8}"/>
            </c:ext>
          </c:extLst>
        </c:ser>
        <c:ser>
          <c:idx val="1"/>
          <c:order val="1"/>
          <c:tx>
            <c:v>quota capitale</c:v>
          </c:tx>
          <c:spPr>
            <a:solidFill>
              <a:srgbClr val="FF0000"/>
            </a:solidFill>
          </c:spPr>
          <c:invertIfNegative val="0"/>
          <c:val>
            <c:numRef>
              <c:f>'AMM. PROGRESS.'!$G$17:$G$46</c:f>
              <c:numCache>
                <c:formatCode>#,##0</c:formatCode>
                <c:ptCount val="30"/>
                <c:pt idx="0">
                  <c:v>1375.9511962408694</c:v>
                </c:pt>
                <c:pt idx="1">
                  <c:v>1416.6284608544615</c:v>
                </c:pt>
                <c:pt idx="2">
                  <c:v>1458.5082680153216</c:v>
                </c:pt>
                <c:pt idx="3">
                  <c:v>1501.6261685057289</c:v>
                </c:pt>
                <c:pt idx="4">
                  <c:v>1546.0187640962406</c:v>
                </c:pt>
                <c:pt idx="5">
                  <c:v>1591.7237386160728</c:v>
                </c:pt>
                <c:pt idx="6">
                  <c:v>1638.779889942015</c:v>
                </c:pt>
                <c:pt idx="7">
                  <c:v>1687.2271629330369</c:v>
                </c:pt>
                <c:pt idx="8">
                  <c:v>1737.1066833385357</c:v>
                </c:pt>
                <c:pt idx="9">
                  <c:v>1788.4607927090187</c:v>
                </c:pt>
                <c:pt idx="10">
                  <c:v>1841.3330843388478</c:v>
                </c:pt>
                <c:pt idx="11">
                  <c:v>1895.7684402715597</c:v>
                </c:pt>
                <c:pt idx="12">
                  <c:v>1951.8130693991786</c:v>
                </c:pt>
                <c:pt idx="13">
                  <c:v>2009.5145466878532</c:v>
                </c:pt>
                <c:pt idx="14">
                  <c:v>2068.9218535631289</c:v>
                </c:pt>
                <c:pt idx="15">
                  <c:v>2130.0854194891244</c:v>
                </c:pt>
                <c:pt idx="16">
                  <c:v>2193.0571647769166</c:v>
                </c:pt>
                <c:pt idx="17">
                  <c:v>2257.8905446584713</c:v>
                </c:pt>
                <c:pt idx="18">
                  <c:v>2324.6405946635314</c:v>
                </c:pt>
                <c:pt idx="19">
                  <c:v>2393.36397733798</c:v>
                </c:pt>
                <c:pt idx="20">
                  <c:v>2464.1190303433432</c:v>
                </c:pt>
                <c:pt idx="21">
                  <c:v>2536.965815978258</c:v>
                </c:pt>
                <c:pt idx="22">
                  <c:v>2611.9661721639432</c:v>
                </c:pt>
                <c:pt idx="23">
                  <c:v>2689.1837649369536</c:v>
                </c:pt>
                <c:pt idx="24">
                  <c:v>2768.6841424937797</c:v>
                </c:pt>
                <c:pt idx="25">
                  <c:v>2850.5347908331705</c:v>
                </c:pt>
                <c:pt idx="26">
                  <c:v>2934.805191043406</c:v>
                </c:pt>
                <c:pt idx="27">
                  <c:v>3021.5668782831603</c:v>
                </c:pt>
                <c:pt idx="28">
                  <c:v>3110.8935025060105</c:v>
                </c:pt>
                <c:pt idx="29">
                  <c:v>3202.8608909801501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1-4E88-B5BB-B285193F9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5642368"/>
        <c:axId val="95643904"/>
      </c:barChart>
      <c:catAx>
        <c:axId val="95642368"/>
        <c:scaling>
          <c:orientation val="minMax"/>
        </c:scaling>
        <c:delete val="0"/>
        <c:axPos val="b"/>
        <c:majorTickMark val="none"/>
        <c:minorTickMark val="none"/>
        <c:tickLblPos val="nextTo"/>
        <c:crossAx val="95643904"/>
        <c:crosses val="autoZero"/>
        <c:auto val="1"/>
        <c:lblAlgn val="ctr"/>
        <c:lblOffset val="100"/>
        <c:noMultiLvlLbl val="0"/>
      </c:catAx>
      <c:valAx>
        <c:axId val="9564390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95642368"/>
        <c:crosses val="autoZero"/>
        <c:crossBetween val="between"/>
      </c:valAx>
      <c:spPr>
        <a:solidFill>
          <a:srgbClr val="F8F846"/>
        </a:solidFill>
      </c:spPr>
    </c:plotArea>
    <c:legend>
      <c:legendPos val="b"/>
      <c:layout>
        <c:manualLayout>
          <c:xMode val="edge"/>
          <c:yMode val="edge"/>
          <c:x val="0.29699758460425008"/>
          <c:y val="0.88387540099154271"/>
          <c:w val="0.43701258272948429"/>
          <c:h val="0.11612459900845727"/>
        </c:manualLayout>
      </c:layout>
      <c:overlay val="0"/>
    </c:legend>
    <c:plotVisOnly val="1"/>
    <c:dispBlanksAs val="gap"/>
    <c:showDLblsOverMax val="0"/>
  </c:chart>
  <c:spPr>
    <a:gradFill>
      <a:gsLst>
        <a:gs pos="0">
          <a:srgbClr val="0070C0"/>
        </a:gs>
        <a:gs pos="10000">
          <a:schemeClr val="accent1">
            <a:tint val="44500"/>
            <a:satMod val="160000"/>
            <a:lumMod val="92000"/>
            <a:lumOff val="8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 w="1270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quote interessi e capitale</a:t>
            </a:r>
          </a:p>
        </c:rich>
      </c:tx>
      <c:layout>
        <c:manualLayout>
          <c:xMode val="edge"/>
          <c:yMode val="edge"/>
          <c:x val="5.1381889763779512E-2"/>
          <c:y val="0.83333333333333337"/>
        </c:manualLayout>
      </c:layout>
      <c:overlay val="1"/>
    </c:title>
    <c:autoTitleDeleted val="0"/>
    <c:view3D>
      <c:rotX val="20"/>
      <c:rotY val="50"/>
      <c:depthPercent val="600"/>
      <c:rAngAx val="0"/>
      <c:perspective val="20"/>
    </c:view3D>
    <c:floor>
      <c:thickness val="0"/>
      <c:spPr>
        <a:solidFill>
          <a:srgbClr val="FF0000"/>
        </a:solidFill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rgbClr val="FF0000"/>
        </a:solidFill>
      </c:spPr>
    </c:sideWall>
    <c:backWall>
      <c:thickness val="0"/>
      <c:spPr>
        <a:solidFill>
          <a:srgbClr val="FF0000"/>
        </a:solidFill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v>quota interesi</c:v>
          </c:tx>
          <c:invertIfNegative val="0"/>
          <c:cat>
            <c:numRef>
              <c:f>'AMM. PROGRESS.'!$E$17:$E$46</c:f>
              <c:numCache>
                <c:formatCode>#,##0</c:formatCode>
                <c:ptCount val="30"/>
                <c:pt idx="0">
                  <c:v>3297.5471126563689</c:v>
                </c:pt>
                <c:pt idx="1">
                  <c:v>3297.5471126563689</c:v>
                </c:pt>
                <c:pt idx="2">
                  <c:v>3297.5471126563689</c:v>
                </c:pt>
                <c:pt idx="3">
                  <c:v>3297.5471126563689</c:v>
                </c:pt>
                <c:pt idx="4">
                  <c:v>3297.5471126563689</c:v>
                </c:pt>
                <c:pt idx="5">
                  <c:v>3297.5471126563689</c:v>
                </c:pt>
                <c:pt idx="6">
                  <c:v>3297.5471126563689</c:v>
                </c:pt>
                <c:pt idx="7">
                  <c:v>3297.5471126563689</c:v>
                </c:pt>
                <c:pt idx="8">
                  <c:v>3297.5471126563689</c:v>
                </c:pt>
                <c:pt idx="9">
                  <c:v>3297.5471126563689</c:v>
                </c:pt>
                <c:pt idx="10">
                  <c:v>3297.5471126563689</c:v>
                </c:pt>
                <c:pt idx="11">
                  <c:v>3297.5471126563689</c:v>
                </c:pt>
                <c:pt idx="12">
                  <c:v>3297.5471126563689</c:v>
                </c:pt>
                <c:pt idx="13">
                  <c:v>3297.5471126563689</c:v>
                </c:pt>
                <c:pt idx="14">
                  <c:v>3297.5471126563689</c:v>
                </c:pt>
                <c:pt idx="15">
                  <c:v>3297.5471126563689</c:v>
                </c:pt>
                <c:pt idx="16">
                  <c:v>3297.5471126563689</c:v>
                </c:pt>
                <c:pt idx="17">
                  <c:v>3297.5471126563689</c:v>
                </c:pt>
                <c:pt idx="18">
                  <c:v>3297.5471126563689</c:v>
                </c:pt>
                <c:pt idx="19">
                  <c:v>3297.5471126563689</c:v>
                </c:pt>
                <c:pt idx="20">
                  <c:v>3297.5471126563689</c:v>
                </c:pt>
                <c:pt idx="21">
                  <c:v>3297.5471126563689</c:v>
                </c:pt>
                <c:pt idx="22">
                  <c:v>3297.5471126563689</c:v>
                </c:pt>
                <c:pt idx="23">
                  <c:v>3297.5471126563689</c:v>
                </c:pt>
                <c:pt idx="24">
                  <c:v>3297.5471126563689</c:v>
                </c:pt>
                <c:pt idx="25">
                  <c:v>3297.5471126563689</c:v>
                </c:pt>
                <c:pt idx="26">
                  <c:v>3297.5471126563689</c:v>
                </c:pt>
                <c:pt idx="27">
                  <c:v>3297.5471126563689</c:v>
                </c:pt>
                <c:pt idx="28">
                  <c:v>3297.5471126563689</c:v>
                </c:pt>
                <c:pt idx="29">
                  <c:v>3297.5471126563689</c:v>
                </c:pt>
              </c:numCache>
            </c:numRef>
          </c:cat>
          <c:val>
            <c:numRef>
              <c:f>'AMM. PROGRESS.'!$F$17:$F$46</c:f>
              <c:numCache>
                <c:formatCode>#,##0</c:formatCode>
                <c:ptCount val="30"/>
                <c:pt idx="0">
                  <c:v>1921.5959164154995</c:v>
                </c:pt>
                <c:pt idx="1">
                  <c:v>1880.9186518019073</c:v>
                </c:pt>
                <c:pt idx="2">
                  <c:v>1839.0388446410473</c:v>
                </c:pt>
                <c:pt idx="3">
                  <c:v>1795.92094415064</c:v>
                </c:pt>
                <c:pt idx="4">
                  <c:v>1751.5283485601283</c:v>
                </c:pt>
                <c:pt idx="5">
                  <c:v>1705.8233740402961</c:v>
                </c:pt>
                <c:pt idx="6">
                  <c:v>1658.7672227143539</c:v>
                </c:pt>
                <c:pt idx="7">
                  <c:v>1610.319949723332</c:v>
                </c:pt>
                <c:pt idx="8">
                  <c:v>1560.4404293178331</c:v>
                </c:pt>
                <c:pt idx="9">
                  <c:v>1509.0863199473501</c:v>
                </c:pt>
                <c:pt idx="10">
                  <c:v>1456.2140283175211</c:v>
                </c:pt>
                <c:pt idx="11">
                  <c:v>1401.7786723848092</c:v>
                </c:pt>
                <c:pt idx="12">
                  <c:v>1345.7340432571903</c:v>
                </c:pt>
                <c:pt idx="13">
                  <c:v>1288.0325659685157</c:v>
                </c:pt>
                <c:pt idx="14">
                  <c:v>1228.6252590932397</c:v>
                </c:pt>
                <c:pt idx="15">
                  <c:v>1167.4616931672447</c:v>
                </c:pt>
                <c:pt idx="16">
                  <c:v>1104.4899478794523</c:v>
                </c:pt>
                <c:pt idx="17">
                  <c:v>1039.6565679978974</c:v>
                </c:pt>
                <c:pt idx="18">
                  <c:v>972.90651799283728</c:v>
                </c:pt>
                <c:pt idx="19">
                  <c:v>904.18313531838908</c:v>
                </c:pt>
                <c:pt idx="20">
                  <c:v>833.42808231302581</c:v>
                </c:pt>
                <c:pt idx="21">
                  <c:v>760.58129667811079</c:v>
                </c:pt>
                <c:pt idx="22">
                  <c:v>685.58094049242561</c:v>
                </c:pt>
                <c:pt idx="23">
                  <c:v>608.36334771941551</c:v>
                </c:pt>
                <c:pt idx="24">
                  <c:v>528.86297016258925</c:v>
                </c:pt>
                <c:pt idx="25">
                  <c:v>447.01232182319848</c:v>
                </c:pt>
                <c:pt idx="26">
                  <c:v>362.7419216129627</c:v>
                </c:pt>
                <c:pt idx="27">
                  <c:v>275.98023437320853</c:v>
                </c:pt>
                <c:pt idx="28">
                  <c:v>186.65361015035845</c:v>
                </c:pt>
                <c:pt idx="29">
                  <c:v>94.686221676218992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5-4CF0-ACCD-A3C94B7C3C6B}"/>
            </c:ext>
          </c:extLst>
        </c:ser>
        <c:ser>
          <c:idx val="1"/>
          <c:order val="1"/>
          <c:tx>
            <c:v>quota capitale</c:v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'AMM. PROGRESS.'!$E$17:$E$46</c:f>
              <c:numCache>
                <c:formatCode>#,##0</c:formatCode>
                <c:ptCount val="30"/>
                <c:pt idx="0">
                  <c:v>3297.5471126563689</c:v>
                </c:pt>
                <c:pt idx="1">
                  <c:v>3297.5471126563689</c:v>
                </c:pt>
                <c:pt idx="2">
                  <c:v>3297.5471126563689</c:v>
                </c:pt>
                <c:pt idx="3">
                  <c:v>3297.5471126563689</c:v>
                </c:pt>
                <c:pt idx="4">
                  <c:v>3297.5471126563689</c:v>
                </c:pt>
                <c:pt idx="5">
                  <c:v>3297.5471126563689</c:v>
                </c:pt>
                <c:pt idx="6">
                  <c:v>3297.5471126563689</c:v>
                </c:pt>
                <c:pt idx="7">
                  <c:v>3297.5471126563689</c:v>
                </c:pt>
                <c:pt idx="8">
                  <c:v>3297.5471126563689</c:v>
                </c:pt>
                <c:pt idx="9">
                  <c:v>3297.5471126563689</c:v>
                </c:pt>
                <c:pt idx="10">
                  <c:v>3297.5471126563689</c:v>
                </c:pt>
                <c:pt idx="11">
                  <c:v>3297.5471126563689</c:v>
                </c:pt>
                <c:pt idx="12">
                  <c:v>3297.5471126563689</c:v>
                </c:pt>
                <c:pt idx="13">
                  <c:v>3297.5471126563689</c:v>
                </c:pt>
                <c:pt idx="14">
                  <c:v>3297.5471126563689</c:v>
                </c:pt>
                <c:pt idx="15">
                  <c:v>3297.5471126563689</c:v>
                </c:pt>
                <c:pt idx="16">
                  <c:v>3297.5471126563689</c:v>
                </c:pt>
                <c:pt idx="17">
                  <c:v>3297.5471126563689</c:v>
                </c:pt>
                <c:pt idx="18">
                  <c:v>3297.5471126563689</c:v>
                </c:pt>
                <c:pt idx="19">
                  <c:v>3297.5471126563689</c:v>
                </c:pt>
                <c:pt idx="20">
                  <c:v>3297.5471126563689</c:v>
                </c:pt>
                <c:pt idx="21">
                  <c:v>3297.5471126563689</c:v>
                </c:pt>
                <c:pt idx="22">
                  <c:v>3297.5471126563689</c:v>
                </c:pt>
                <c:pt idx="23">
                  <c:v>3297.5471126563689</c:v>
                </c:pt>
                <c:pt idx="24">
                  <c:v>3297.5471126563689</c:v>
                </c:pt>
                <c:pt idx="25">
                  <c:v>3297.5471126563689</c:v>
                </c:pt>
                <c:pt idx="26">
                  <c:v>3297.5471126563689</c:v>
                </c:pt>
                <c:pt idx="27">
                  <c:v>3297.5471126563689</c:v>
                </c:pt>
                <c:pt idx="28">
                  <c:v>3297.5471126563689</c:v>
                </c:pt>
                <c:pt idx="29">
                  <c:v>3297.5471126563689</c:v>
                </c:pt>
              </c:numCache>
            </c:numRef>
          </c:cat>
          <c:val>
            <c:numRef>
              <c:f>'AMM. PROGRESS.'!$G$17:$G$46</c:f>
              <c:numCache>
                <c:formatCode>#,##0</c:formatCode>
                <c:ptCount val="30"/>
                <c:pt idx="0">
                  <c:v>1375.9511962408694</c:v>
                </c:pt>
                <c:pt idx="1">
                  <c:v>1416.6284608544615</c:v>
                </c:pt>
                <c:pt idx="2">
                  <c:v>1458.5082680153216</c:v>
                </c:pt>
                <c:pt idx="3">
                  <c:v>1501.6261685057289</c:v>
                </c:pt>
                <c:pt idx="4">
                  <c:v>1546.0187640962406</c:v>
                </c:pt>
                <c:pt idx="5">
                  <c:v>1591.7237386160728</c:v>
                </c:pt>
                <c:pt idx="6">
                  <c:v>1638.779889942015</c:v>
                </c:pt>
                <c:pt idx="7">
                  <c:v>1687.2271629330369</c:v>
                </c:pt>
                <c:pt idx="8">
                  <c:v>1737.1066833385357</c:v>
                </c:pt>
                <c:pt idx="9">
                  <c:v>1788.4607927090187</c:v>
                </c:pt>
                <c:pt idx="10">
                  <c:v>1841.3330843388478</c:v>
                </c:pt>
                <c:pt idx="11">
                  <c:v>1895.7684402715597</c:v>
                </c:pt>
                <c:pt idx="12">
                  <c:v>1951.8130693991786</c:v>
                </c:pt>
                <c:pt idx="13">
                  <c:v>2009.5145466878532</c:v>
                </c:pt>
                <c:pt idx="14">
                  <c:v>2068.9218535631289</c:v>
                </c:pt>
                <c:pt idx="15">
                  <c:v>2130.0854194891244</c:v>
                </c:pt>
                <c:pt idx="16">
                  <c:v>2193.0571647769166</c:v>
                </c:pt>
                <c:pt idx="17">
                  <c:v>2257.8905446584713</c:v>
                </c:pt>
                <c:pt idx="18">
                  <c:v>2324.6405946635314</c:v>
                </c:pt>
                <c:pt idx="19">
                  <c:v>2393.36397733798</c:v>
                </c:pt>
                <c:pt idx="20">
                  <c:v>2464.1190303433432</c:v>
                </c:pt>
                <c:pt idx="21">
                  <c:v>2536.965815978258</c:v>
                </c:pt>
                <c:pt idx="22">
                  <c:v>2611.9661721639432</c:v>
                </c:pt>
                <c:pt idx="23">
                  <c:v>2689.1837649369536</c:v>
                </c:pt>
                <c:pt idx="24">
                  <c:v>2768.6841424937797</c:v>
                </c:pt>
                <c:pt idx="25">
                  <c:v>2850.5347908331705</c:v>
                </c:pt>
                <c:pt idx="26">
                  <c:v>2934.805191043406</c:v>
                </c:pt>
                <c:pt idx="27">
                  <c:v>3021.5668782831603</c:v>
                </c:pt>
                <c:pt idx="28">
                  <c:v>3110.8935025060105</c:v>
                </c:pt>
                <c:pt idx="29">
                  <c:v>3202.8608909801501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5-4CF0-ACCD-A3C94B7C3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324672"/>
        <c:axId val="125326464"/>
        <c:axId val="0"/>
      </c:bar3DChart>
      <c:catAx>
        <c:axId val="12532467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25326464"/>
        <c:crosses val="autoZero"/>
        <c:auto val="1"/>
        <c:lblAlgn val="ctr"/>
        <c:lblOffset val="100"/>
        <c:noMultiLvlLbl val="0"/>
      </c:catAx>
      <c:valAx>
        <c:axId val="12532646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25324672"/>
        <c:crosses val="autoZero"/>
        <c:crossBetween val="between"/>
      </c:valAx>
      <c:spPr>
        <a:gradFill>
          <a:gsLst>
            <a:gs pos="0">
              <a:schemeClr val="tx2">
                <a:lumMod val="40000"/>
                <a:lumOff val="60000"/>
              </a:schemeClr>
            </a:gs>
            <a:gs pos="49000">
              <a:schemeClr val="accent1">
                <a:tint val="44500"/>
                <a:satMod val="160000"/>
                <a:lumMod val="92000"/>
                <a:lumOff val="8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>
          <a:noFill/>
        </a:ln>
        <a:effectLst>
          <a:outerShdw blurRad="50800" dist="50800" dir="5400000" algn="ctr" rotWithShape="0">
            <a:schemeClr val="bg1"/>
          </a:outerShdw>
        </a:effectLst>
      </c:spPr>
    </c:plotArea>
    <c:legend>
      <c:legendPos val="b"/>
      <c:layout>
        <c:manualLayout>
          <c:xMode val="edge"/>
          <c:yMode val="edge"/>
          <c:x val="0.51235947653815916"/>
          <c:y val="0.88850503062117236"/>
          <c:w val="0.45758855318722425"/>
          <c:h val="8.3717191601049873E-2"/>
        </c:manualLayout>
      </c:layout>
      <c:overlay val="0"/>
      <c:spPr>
        <a:ln w="12700">
          <a:solidFill>
            <a:srgbClr val="002060"/>
          </a:solidFill>
        </a:ln>
      </c:sp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'AMM. AMERICANO'!$D$19:$D$33</c:f>
              <c:numCache>
                <c:formatCode>#,##0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A-4CB3-A086-679A20EC2BE7}"/>
            </c:ext>
          </c:extLst>
        </c:ser>
        <c:ser>
          <c:idx val="1"/>
          <c:order val="1"/>
          <c:spPr>
            <a:solidFill>
              <a:srgbClr val="FF0000"/>
            </a:solidFill>
          </c:spPr>
          <c:invertIfNegative val="0"/>
          <c:val>
            <c:numRef>
              <c:f>'AMM. AMERICANO'!$E$19:$E$33</c:f>
              <c:numCache>
                <c:formatCode>#,##0.00</c:formatCode>
                <c:ptCount val="15"/>
                <c:pt idx="0">
                  <c:v>1989.7312350503275</c:v>
                </c:pt>
                <c:pt idx="1">
                  <c:v>1989.7312350503275</c:v>
                </c:pt>
                <c:pt idx="2">
                  <c:v>1989.7312350503275</c:v>
                </c:pt>
                <c:pt idx="3">
                  <c:v>1989.7312350503275</c:v>
                </c:pt>
                <c:pt idx="4">
                  <c:v>1989.7312350503275</c:v>
                </c:pt>
                <c:pt idx="5">
                  <c:v>1989.7312350503275</c:v>
                </c:pt>
                <c:pt idx="6">
                  <c:v>1989.7312350503275</c:v>
                </c:pt>
                <c:pt idx="7">
                  <c:v>1989.7312350503275</c:v>
                </c:pt>
                <c:pt idx="8">
                  <c:v>1989.7312350503275</c:v>
                </c:pt>
                <c:pt idx="9">
                  <c:v>1989.7312350503275</c:v>
                </c:pt>
                <c:pt idx="10">
                  <c:v>1989.7312350503275</c:v>
                </c:pt>
                <c:pt idx="11">
                  <c:v>1989.7312350503275</c:v>
                </c:pt>
                <c:pt idx="12">
                  <c:v>1989.7312350503275</c:v>
                </c:pt>
                <c:pt idx="13">
                  <c:v>1989.7312350503275</c:v>
                </c:pt>
                <c:pt idx="14">
                  <c:v>1989.7312350503275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7A-4CB3-A086-679A20EC2BE7}"/>
            </c:ext>
          </c:extLst>
        </c:ser>
        <c:ser>
          <c:idx val="2"/>
          <c:order val="2"/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'AMM. AMERICANO'!$F$19:$F$33</c:f>
              <c:numCache>
                <c:formatCode>#,##0.00</c:formatCode>
                <c:ptCount val="15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4000</c:v>
                </c:pt>
                <c:pt idx="4">
                  <c:v>4000</c:v>
                </c:pt>
                <c:pt idx="5">
                  <c:v>4000</c:v>
                </c:pt>
                <c:pt idx="6">
                  <c:v>4000</c:v>
                </c:pt>
                <c:pt idx="7">
                  <c:v>4000</c:v>
                </c:pt>
                <c:pt idx="8">
                  <c:v>4000</c:v>
                </c:pt>
                <c:pt idx="9">
                  <c:v>4000</c:v>
                </c:pt>
                <c:pt idx="10">
                  <c:v>4000</c:v>
                </c:pt>
                <c:pt idx="11">
                  <c:v>4000</c:v>
                </c:pt>
                <c:pt idx="12">
                  <c:v>4000</c:v>
                </c:pt>
                <c:pt idx="13">
                  <c:v>4000</c:v>
                </c:pt>
                <c:pt idx="14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7A-4CB3-A086-679A20EC2BE7}"/>
            </c:ext>
          </c:extLst>
        </c:ser>
        <c:ser>
          <c:idx val="3"/>
          <c:order val="3"/>
          <c:spPr>
            <a:solidFill>
              <a:srgbClr val="0070C0"/>
            </a:solidFill>
          </c:spPr>
          <c:invertIfNegative val="0"/>
          <c:val>
            <c:numRef>
              <c:f>'AMM. AMERICANO'!$G$19:$G$33</c:f>
              <c:numCache>
                <c:formatCode>#,##0.00</c:formatCode>
                <c:ptCount val="15"/>
                <c:pt idx="0">
                  <c:v>5989.7312350503271</c:v>
                </c:pt>
                <c:pt idx="1">
                  <c:v>5989.7312350503271</c:v>
                </c:pt>
                <c:pt idx="2">
                  <c:v>5989.7312350503271</c:v>
                </c:pt>
                <c:pt idx="3">
                  <c:v>5989.7312350503271</c:v>
                </c:pt>
                <c:pt idx="4">
                  <c:v>5989.7312350503271</c:v>
                </c:pt>
                <c:pt idx="5">
                  <c:v>5989.7312350503271</c:v>
                </c:pt>
                <c:pt idx="6">
                  <c:v>5989.7312350503271</c:v>
                </c:pt>
                <c:pt idx="7">
                  <c:v>5989.7312350503271</c:v>
                </c:pt>
                <c:pt idx="8">
                  <c:v>5989.7312350503271</c:v>
                </c:pt>
                <c:pt idx="9">
                  <c:v>5989.7312350503271</c:v>
                </c:pt>
                <c:pt idx="10">
                  <c:v>5989.7312350503271</c:v>
                </c:pt>
                <c:pt idx="11">
                  <c:v>5989.7312350503271</c:v>
                </c:pt>
                <c:pt idx="12">
                  <c:v>5989.7312350503271</c:v>
                </c:pt>
                <c:pt idx="13">
                  <c:v>5989.7312350503271</c:v>
                </c:pt>
                <c:pt idx="14">
                  <c:v>5989.7312350503271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7A-4CB3-A086-679A20EC2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01024"/>
        <c:axId val="104802560"/>
      </c:barChart>
      <c:catAx>
        <c:axId val="104801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4802560"/>
        <c:crosses val="autoZero"/>
        <c:auto val="1"/>
        <c:lblAlgn val="ctr"/>
        <c:lblOffset val="100"/>
        <c:noMultiLvlLbl val="0"/>
      </c:catAx>
      <c:valAx>
        <c:axId val="1048025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04801024"/>
        <c:crosses val="autoZero"/>
        <c:crossBetween val="between"/>
      </c:valAx>
      <c:spPr>
        <a:solidFill>
          <a:srgbClr val="FFC000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92D050">
        <a:alpha val="62000"/>
      </a:srgbClr>
    </a:solidFill>
    <a:ln w="3810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val>
            <c:numRef>
              <c:f>'AMM. AMERICANO'!$E$19:$E$33</c:f>
              <c:numCache>
                <c:formatCode>#,##0.00</c:formatCode>
                <c:ptCount val="15"/>
                <c:pt idx="0">
                  <c:v>1989.7312350503275</c:v>
                </c:pt>
                <c:pt idx="1">
                  <c:v>1989.7312350503275</c:v>
                </c:pt>
                <c:pt idx="2">
                  <c:v>1989.7312350503275</c:v>
                </c:pt>
                <c:pt idx="3">
                  <c:v>1989.7312350503275</c:v>
                </c:pt>
                <c:pt idx="4">
                  <c:v>1989.7312350503275</c:v>
                </c:pt>
                <c:pt idx="5">
                  <c:v>1989.7312350503275</c:v>
                </c:pt>
                <c:pt idx="6">
                  <c:v>1989.7312350503275</c:v>
                </c:pt>
                <c:pt idx="7">
                  <c:v>1989.7312350503275</c:v>
                </c:pt>
                <c:pt idx="8">
                  <c:v>1989.7312350503275</c:v>
                </c:pt>
                <c:pt idx="9">
                  <c:v>1989.7312350503275</c:v>
                </c:pt>
                <c:pt idx="10">
                  <c:v>1989.7312350503275</c:v>
                </c:pt>
                <c:pt idx="11">
                  <c:v>1989.7312350503275</c:v>
                </c:pt>
                <c:pt idx="12">
                  <c:v>1989.7312350503275</c:v>
                </c:pt>
                <c:pt idx="13">
                  <c:v>1989.7312350503275</c:v>
                </c:pt>
                <c:pt idx="14">
                  <c:v>1989.7312350503275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3-448E-9600-56494CDDD890}"/>
            </c:ext>
          </c:extLst>
        </c:ser>
        <c:ser>
          <c:idx val="1"/>
          <c:order val="1"/>
          <c:spPr>
            <a:solidFill>
              <a:srgbClr val="002060"/>
            </a:solidFill>
          </c:spPr>
          <c:invertIfNegative val="0"/>
          <c:val>
            <c:numRef>
              <c:f>'AMM. AMERICANO'!$F$19:$F$33</c:f>
              <c:numCache>
                <c:formatCode>#,##0.00</c:formatCode>
                <c:ptCount val="15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4000</c:v>
                </c:pt>
                <c:pt idx="4">
                  <c:v>4000</c:v>
                </c:pt>
                <c:pt idx="5">
                  <c:v>4000</c:v>
                </c:pt>
                <c:pt idx="6">
                  <c:v>4000</c:v>
                </c:pt>
                <c:pt idx="7">
                  <c:v>4000</c:v>
                </c:pt>
                <c:pt idx="8">
                  <c:v>4000</c:v>
                </c:pt>
                <c:pt idx="9">
                  <c:v>4000</c:v>
                </c:pt>
                <c:pt idx="10">
                  <c:v>4000</c:v>
                </c:pt>
                <c:pt idx="11">
                  <c:v>4000</c:v>
                </c:pt>
                <c:pt idx="12">
                  <c:v>4000</c:v>
                </c:pt>
                <c:pt idx="13">
                  <c:v>4000</c:v>
                </c:pt>
                <c:pt idx="14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E3-448E-9600-56494CDDD890}"/>
            </c:ext>
          </c:extLst>
        </c:ser>
        <c:ser>
          <c:idx val="2"/>
          <c:order val="2"/>
          <c:spPr>
            <a:solidFill>
              <a:srgbClr val="0070C0"/>
            </a:solidFill>
          </c:spPr>
          <c:invertIfNegative val="0"/>
          <c:val>
            <c:numRef>
              <c:f>'AMM. AMERICANO'!$G$19:$G$33</c:f>
              <c:numCache>
                <c:formatCode>#,##0.00</c:formatCode>
                <c:ptCount val="15"/>
                <c:pt idx="0">
                  <c:v>5989.7312350503271</c:v>
                </c:pt>
                <c:pt idx="1">
                  <c:v>5989.7312350503271</c:v>
                </c:pt>
                <c:pt idx="2">
                  <c:v>5989.7312350503271</c:v>
                </c:pt>
                <c:pt idx="3">
                  <c:v>5989.7312350503271</c:v>
                </c:pt>
                <c:pt idx="4">
                  <c:v>5989.7312350503271</c:v>
                </c:pt>
                <c:pt idx="5">
                  <c:v>5989.7312350503271</c:v>
                </c:pt>
                <c:pt idx="6">
                  <c:v>5989.7312350503271</c:v>
                </c:pt>
                <c:pt idx="7">
                  <c:v>5989.7312350503271</c:v>
                </c:pt>
                <c:pt idx="8">
                  <c:v>5989.7312350503271</c:v>
                </c:pt>
                <c:pt idx="9">
                  <c:v>5989.7312350503271</c:v>
                </c:pt>
                <c:pt idx="10">
                  <c:v>5989.7312350503271</c:v>
                </c:pt>
                <c:pt idx="11">
                  <c:v>5989.7312350503271</c:v>
                </c:pt>
                <c:pt idx="12">
                  <c:v>5989.7312350503271</c:v>
                </c:pt>
                <c:pt idx="13">
                  <c:v>5989.7312350503271</c:v>
                </c:pt>
                <c:pt idx="14">
                  <c:v>5989.7312350503271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E3-448E-9600-56494CDDD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46464"/>
        <c:axId val="104848000"/>
      </c:barChart>
      <c:catAx>
        <c:axId val="1048464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4848000"/>
        <c:crosses val="autoZero"/>
        <c:auto val="1"/>
        <c:lblAlgn val="ctr"/>
        <c:lblOffset val="100"/>
        <c:noMultiLvlLbl val="0"/>
      </c:catAx>
      <c:valAx>
        <c:axId val="104848000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crossAx val="10484646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00">
        <a:alpha val="67000"/>
      </a:srgbClr>
    </a:solidFill>
    <a:ln w="5080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'AMM. UNIFORME O ITALIANO'!$D$17:$D$31</c:f>
              <c:numCache>
                <c:formatCode>#,##0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9-4956-A10A-F9C5A33235CB}"/>
            </c:ext>
          </c:extLst>
        </c:ser>
        <c:ser>
          <c:idx val="1"/>
          <c:order val="1"/>
          <c:spPr>
            <a:solidFill>
              <a:srgbClr val="FF0000"/>
            </a:solidFill>
          </c:spPr>
          <c:invertIfNegative val="0"/>
          <c:val>
            <c:numRef>
              <c:f>'AMM. UNIFORME O ITALIANO'!$E$17:$E$31</c:f>
              <c:numCache>
                <c:formatCode>#,##0</c:formatCode>
                <c:ptCount val="15"/>
                <c:pt idx="0">
                  <c:v>1666.6666666666667</c:v>
                </c:pt>
                <c:pt idx="1">
                  <c:v>1666.6666666666667</c:v>
                </c:pt>
                <c:pt idx="2">
                  <c:v>1666.6666666666667</c:v>
                </c:pt>
                <c:pt idx="3">
                  <c:v>1666.6666666666667</c:v>
                </c:pt>
                <c:pt idx="4">
                  <c:v>1666.6666666666667</c:v>
                </c:pt>
                <c:pt idx="5">
                  <c:v>1666.6666666666667</c:v>
                </c:pt>
                <c:pt idx="6">
                  <c:v>1666.6666666666667</c:v>
                </c:pt>
                <c:pt idx="7">
                  <c:v>1666.6666666666667</c:v>
                </c:pt>
                <c:pt idx="8">
                  <c:v>1666.6666666666667</c:v>
                </c:pt>
                <c:pt idx="9">
                  <c:v>1666.6666666666667</c:v>
                </c:pt>
                <c:pt idx="10">
                  <c:v>1666.6666666666667</c:v>
                </c:pt>
                <c:pt idx="11">
                  <c:v>1666.6666666666667</c:v>
                </c:pt>
                <c:pt idx="12">
                  <c:v>1666.6666666666667</c:v>
                </c:pt>
                <c:pt idx="13">
                  <c:v>1666.6666666666667</c:v>
                </c:pt>
                <c:pt idx="14">
                  <c:v>1666.6666666666667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A9-4956-A10A-F9C5A33235CB}"/>
            </c:ext>
          </c:extLst>
        </c:ser>
        <c:ser>
          <c:idx val="2"/>
          <c:order val="2"/>
          <c:spPr>
            <a:solidFill>
              <a:srgbClr val="00B050"/>
            </a:solidFill>
          </c:spPr>
          <c:invertIfNegative val="0"/>
          <c:val>
            <c:numRef>
              <c:f>'AMM. UNIFORME O ITALIANO'!$F$17:$F$31</c:f>
              <c:numCache>
                <c:formatCode>#,##0</c:formatCode>
                <c:ptCount val="15"/>
                <c:pt idx="0">
                  <c:v>2500.0000000000023</c:v>
                </c:pt>
                <c:pt idx="1">
                  <c:v>2333.3333333333353</c:v>
                </c:pt>
                <c:pt idx="2">
                  <c:v>2166.6666666666688</c:v>
                </c:pt>
                <c:pt idx="3">
                  <c:v>2000.0000000000018</c:v>
                </c:pt>
                <c:pt idx="4">
                  <c:v>1833.3333333333348</c:v>
                </c:pt>
                <c:pt idx="5">
                  <c:v>1666.6666666666679</c:v>
                </c:pt>
                <c:pt idx="6">
                  <c:v>1500.0000000000014</c:v>
                </c:pt>
                <c:pt idx="7">
                  <c:v>1333.3333333333346</c:v>
                </c:pt>
                <c:pt idx="8">
                  <c:v>1166.6666666666679</c:v>
                </c:pt>
                <c:pt idx="9">
                  <c:v>1000.000000000001</c:v>
                </c:pt>
                <c:pt idx="10">
                  <c:v>833.33333333333428</c:v>
                </c:pt>
                <c:pt idx="11">
                  <c:v>666.66666666666742</c:v>
                </c:pt>
                <c:pt idx="12">
                  <c:v>500.00000000000045</c:v>
                </c:pt>
                <c:pt idx="13">
                  <c:v>333.33333333333348</c:v>
                </c:pt>
                <c:pt idx="14">
                  <c:v>166.66666666666657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A9-4956-A10A-F9C5A33235CB}"/>
            </c:ext>
          </c:extLst>
        </c:ser>
        <c:ser>
          <c:idx val="3"/>
          <c:order val="3"/>
          <c:spPr>
            <a:solidFill>
              <a:srgbClr val="002060"/>
            </a:solidFill>
          </c:spPr>
          <c:invertIfNegative val="0"/>
          <c:val>
            <c:numRef>
              <c:f>'AMM. UNIFORME O ITALIANO'!$G$17:$G$31</c:f>
              <c:numCache>
                <c:formatCode>#,##0</c:formatCode>
                <c:ptCount val="15"/>
                <c:pt idx="0">
                  <c:v>4166.6666666666688</c:v>
                </c:pt>
                <c:pt idx="1">
                  <c:v>4000.0000000000018</c:v>
                </c:pt>
                <c:pt idx="2">
                  <c:v>3833.3333333333358</c:v>
                </c:pt>
                <c:pt idx="3">
                  <c:v>3666.6666666666688</c:v>
                </c:pt>
                <c:pt idx="4">
                  <c:v>3500.0000000000018</c:v>
                </c:pt>
                <c:pt idx="5">
                  <c:v>3333.3333333333348</c:v>
                </c:pt>
                <c:pt idx="6">
                  <c:v>3166.6666666666679</c:v>
                </c:pt>
                <c:pt idx="7">
                  <c:v>3000.0000000000014</c:v>
                </c:pt>
                <c:pt idx="8">
                  <c:v>2833.3333333333348</c:v>
                </c:pt>
                <c:pt idx="9">
                  <c:v>2666.6666666666679</c:v>
                </c:pt>
                <c:pt idx="10">
                  <c:v>2500.0000000000009</c:v>
                </c:pt>
                <c:pt idx="11">
                  <c:v>2333.3333333333339</c:v>
                </c:pt>
                <c:pt idx="12">
                  <c:v>2166.666666666667</c:v>
                </c:pt>
                <c:pt idx="13">
                  <c:v>2000.0000000000002</c:v>
                </c:pt>
                <c:pt idx="14">
                  <c:v>1833.3333333333333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A9-4956-A10A-F9C5A3323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02112"/>
        <c:axId val="105003648"/>
      </c:barChart>
      <c:catAx>
        <c:axId val="105002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05003648"/>
        <c:crosses val="autoZero"/>
        <c:auto val="1"/>
        <c:lblAlgn val="ctr"/>
        <c:lblOffset val="100"/>
        <c:noMultiLvlLbl val="0"/>
      </c:catAx>
      <c:valAx>
        <c:axId val="1050036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05002112"/>
        <c:crosses val="autoZero"/>
        <c:crossBetween val="between"/>
      </c:valAx>
      <c:spPr>
        <a:solidFill>
          <a:srgbClr val="FFFF99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D7FFAF"/>
    </a:solidFill>
    <a:ln w="50800"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3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4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4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'AMM. UNIFORME O ITALIANO'!$E$16</c:f>
              <c:strCache>
                <c:ptCount val="1"/>
              </c:strCache>
            </c:strRef>
          </c:tx>
          <c:spPr>
            <a:solidFill>
              <a:srgbClr val="33CC33"/>
            </a:solidFill>
          </c:spPr>
          <c:invertIfNegative val="0"/>
          <c:cat>
            <c:numRef>
              <c:f>'AMM. UNIFORME O ITALIANO'!$D$17:$D$31</c:f>
              <c:numCache>
                <c:formatCode>#,##0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'AMM. UNIFORME O ITALIANO'!$E$17:$E$31</c:f>
              <c:numCache>
                <c:formatCode>#,##0</c:formatCode>
                <c:ptCount val="15"/>
                <c:pt idx="0">
                  <c:v>1666.6666666666667</c:v>
                </c:pt>
                <c:pt idx="1">
                  <c:v>1666.6666666666667</c:v>
                </c:pt>
                <c:pt idx="2">
                  <c:v>1666.6666666666667</c:v>
                </c:pt>
                <c:pt idx="3">
                  <c:v>1666.6666666666667</c:v>
                </c:pt>
                <c:pt idx="4">
                  <c:v>1666.6666666666667</c:v>
                </c:pt>
                <c:pt idx="5">
                  <c:v>1666.6666666666667</c:v>
                </c:pt>
                <c:pt idx="6">
                  <c:v>1666.6666666666667</c:v>
                </c:pt>
                <c:pt idx="7">
                  <c:v>1666.6666666666667</c:v>
                </c:pt>
                <c:pt idx="8">
                  <c:v>1666.6666666666667</c:v>
                </c:pt>
                <c:pt idx="9">
                  <c:v>1666.6666666666667</c:v>
                </c:pt>
                <c:pt idx="10">
                  <c:v>1666.6666666666667</c:v>
                </c:pt>
                <c:pt idx="11">
                  <c:v>1666.6666666666667</c:v>
                </c:pt>
                <c:pt idx="12">
                  <c:v>1666.6666666666667</c:v>
                </c:pt>
                <c:pt idx="13">
                  <c:v>1666.6666666666667</c:v>
                </c:pt>
                <c:pt idx="14">
                  <c:v>1666.6666666666667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3-416A-B13D-93FC45D20450}"/>
            </c:ext>
          </c:extLst>
        </c:ser>
        <c:ser>
          <c:idx val="1"/>
          <c:order val="1"/>
          <c:tx>
            <c:strRef>
              <c:f>'AMM. UNIFORME O ITALIANO'!$F$16</c:f>
              <c:strCache>
                <c:ptCount val="1"/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'AMM. UNIFORME O ITALIANO'!$D$17:$D$31</c:f>
              <c:numCache>
                <c:formatCode>#,##0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'AMM. UNIFORME O ITALIANO'!$F$17:$F$31</c:f>
              <c:numCache>
                <c:formatCode>#,##0</c:formatCode>
                <c:ptCount val="15"/>
                <c:pt idx="0">
                  <c:v>2500.0000000000023</c:v>
                </c:pt>
                <c:pt idx="1">
                  <c:v>2333.3333333333353</c:v>
                </c:pt>
                <c:pt idx="2">
                  <c:v>2166.6666666666688</c:v>
                </c:pt>
                <c:pt idx="3">
                  <c:v>2000.0000000000018</c:v>
                </c:pt>
                <c:pt idx="4">
                  <c:v>1833.3333333333348</c:v>
                </c:pt>
                <c:pt idx="5">
                  <c:v>1666.6666666666679</c:v>
                </c:pt>
                <c:pt idx="6">
                  <c:v>1500.0000000000014</c:v>
                </c:pt>
                <c:pt idx="7">
                  <c:v>1333.3333333333346</c:v>
                </c:pt>
                <c:pt idx="8">
                  <c:v>1166.6666666666679</c:v>
                </c:pt>
                <c:pt idx="9">
                  <c:v>1000.000000000001</c:v>
                </c:pt>
                <c:pt idx="10">
                  <c:v>833.33333333333428</c:v>
                </c:pt>
                <c:pt idx="11">
                  <c:v>666.66666666666742</c:v>
                </c:pt>
                <c:pt idx="12">
                  <c:v>500.00000000000045</c:v>
                </c:pt>
                <c:pt idx="13">
                  <c:v>333.33333333333348</c:v>
                </c:pt>
                <c:pt idx="14">
                  <c:v>166.66666666666657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E3-416A-B13D-93FC45D20450}"/>
            </c:ext>
          </c:extLst>
        </c:ser>
        <c:ser>
          <c:idx val="2"/>
          <c:order val="2"/>
          <c:tx>
            <c:strRef>
              <c:f>'AMM. UNIFORME O ITALIANO'!$G$16</c:f>
              <c:strCache>
                <c:ptCount val="1"/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'AMM. UNIFORME O ITALIANO'!$D$17:$D$31</c:f>
              <c:numCache>
                <c:formatCode>#,##0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'AMM. UNIFORME O ITALIANO'!$G$17:$G$31</c:f>
              <c:numCache>
                <c:formatCode>#,##0</c:formatCode>
                <c:ptCount val="15"/>
                <c:pt idx="0">
                  <c:v>4166.6666666666688</c:v>
                </c:pt>
                <c:pt idx="1">
                  <c:v>4000.0000000000018</c:v>
                </c:pt>
                <c:pt idx="2">
                  <c:v>3833.3333333333358</c:v>
                </c:pt>
                <c:pt idx="3">
                  <c:v>3666.6666666666688</c:v>
                </c:pt>
                <c:pt idx="4">
                  <c:v>3500.0000000000018</c:v>
                </c:pt>
                <c:pt idx="5">
                  <c:v>3333.3333333333348</c:v>
                </c:pt>
                <c:pt idx="6">
                  <c:v>3166.6666666666679</c:v>
                </c:pt>
                <c:pt idx="7">
                  <c:v>3000.0000000000014</c:v>
                </c:pt>
                <c:pt idx="8">
                  <c:v>2833.3333333333348</c:v>
                </c:pt>
                <c:pt idx="9">
                  <c:v>2666.6666666666679</c:v>
                </c:pt>
                <c:pt idx="10">
                  <c:v>2500.0000000000009</c:v>
                </c:pt>
                <c:pt idx="11">
                  <c:v>2333.3333333333339</c:v>
                </c:pt>
                <c:pt idx="12">
                  <c:v>2166.666666666667</c:v>
                </c:pt>
                <c:pt idx="13">
                  <c:v>2000.0000000000002</c:v>
                </c:pt>
                <c:pt idx="14">
                  <c:v>1833.3333333333333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E3-416A-B13D-93FC45D20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95544064"/>
        <c:axId val="95545600"/>
        <c:axId val="104807936"/>
      </c:bar3DChart>
      <c:catAx>
        <c:axId val="9554406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crossAx val="95545600"/>
        <c:crosses val="autoZero"/>
        <c:auto val="1"/>
        <c:lblAlgn val="ctr"/>
        <c:lblOffset val="100"/>
        <c:noMultiLvlLbl val="0"/>
      </c:catAx>
      <c:valAx>
        <c:axId val="9554560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95544064"/>
        <c:crosses val="autoZero"/>
        <c:crossBetween val="between"/>
      </c:valAx>
      <c:serAx>
        <c:axId val="104807936"/>
        <c:scaling>
          <c:orientation val="minMax"/>
        </c:scaling>
        <c:delete val="0"/>
        <c:axPos val="b"/>
        <c:majorTickMark val="out"/>
        <c:minorTickMark val="none"/>
        <c:tickLblPos val="nextTo"/>
        <c:crossAx val="95545600"/>
        <c:crosses val="autoZero"/>
      </c:serAx>
    </c:plotArea>
    <c:legend>
      <c:legendPos val="b"/>
      <c:overlay val="0"/>
    </c:legend>
    <c:plotVisOnly val="1"/>
    <c:dispBlanksAs val="gap"/>
    <c:showDLblsOverMax val="0"/>
  </c:chart>
  <c:spPr>
    <a:solidFill>
      <a:srgbClr val="FFFF99"/>
    </a:solidFill>
    <a:ln w="5080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'AMM. UNIFORME O ITALIANO'!$F$15:$F$16</c:f>
              <c:strCache>
                <c:ptCount val="2"/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'AMM. UNIFORME O ITALIANO'!$E$17:$E$32</c:f>
              <c:strCache>
                <c:ptCount val="16"/>
                <c:pt idx="0">
                  <c:v>1 667</c:v>
                </c:pt>
                <c:pt idx="1">
                  <c:v>1 667</c:v>
                </c:pt>
                <c:pt idx="2">
                  <c:v>1 667</c:v>
                </c:pt>
                <c:pt idx="3">
                  <c:v>1 667</c:v>
                </c:pt>
                <c:pt idx="4">
                  <c:v>1 667</c:v>
                </c:pt>
                <c:pt idx="5">
                  <c:v>1 667</c:v>
                </c:pt>
                <c:pt idx="6">
                  <c:v>1 667</c:v>
                </c:pt>
                <c:pt idx="7">
                  <c:v>1 667</c:v>
                </c:pt>
                <c:pt idx="8">
                  <c:v>1 667</c:v>
                </c:pt>
                <c:pt idx="9">
                  <c:v>1 667</c:v>
                </c:pt>
                <c:pt idx="10">
                  <c:v>1 667</c:v>
                </c:pt>
                <c:pt idx="11">
                  <c:v>1 667</c:v>
                </c:pt>
                <c:pt idx="12">
                  <c:v>1 667</c:v>
                </c:pt>
                <c:pt idx="13">
                  <c:v>1 667</c:v>
                </c:pt>
                <c:pt idx="14">
                  <c:v>1 667</c:v>
                </c:pt>
                <c:pt idx="15">
                  <c:v>----</c:v>
                </c:pt>
              </c:strCache>
            </c:strRef>
          </c:cat>
          <c:val>
            <c:numRef>
              <c:f>'AMM. UNIFORME O ITALIANO'!$F$17:$F$32</c:f>
              <c:numCache>
                <c:formatCode>#,##0</c:formatCode>
                <c:ptCount val="16"/>
                <c:pt idx="0">
                  <c:v>2500.0000000000023</c:v>
                </c:pt>
                <c:pt idx="1">
                  <c:v>2333.3333333333353</c:v>
                </c:pt>
                <c:pt idx="2">
                  <c:v>2166.6666666666688</c:v>
                </c:pt>
                <c:pt idx="3">
                  <c:v>2000.0000000000018</c:v>
                </c:pt>
                <c:pt idx="4">
                  <c:v>1833.3333333333348</c:v>
                </c:pt>
                <c:pt idx="5">
                  <c:v>1666.6666666666679</c:v>
                </c:pt>
                <c:pt idx="6">
                  <c:v>1500.0000000000014</c:v>
                </c:pt>
                <c:pt idx="7">
                  <c:v>1333.3333333333346</c:v>
                </c:pt>
                <c:pt idx="8">
                  <c:v>1166.6666666666679</c:v>
                </c:pt>
                <c:pt idx="9">
                  <c:v>1000.000000000001</c:v>
                </c:pt>
                <c:pt idx="10">
                  <c:v>833.33333333333428</c:v>
                </c:pt>
                <c:pt idx="11">
                  <c:v>666.66666666666742</c:v>
                </c:pt>
                <c:pt idx="12">
                  <c:v>500.00000000000045</c:v>
                </c:pt>
                <c:pt idx="13">
                  <c:v>333.33333333333348</c:v>
                </c:pt>
                <c:pt idx="14">
                  <c:v>166.66666666666657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5-4573-AA83-77CDF1CBF621}"/>
            </c:ext>
          </c:extLst>
        </c:ser>
        <c:ser>
          <c:idx val="1"/>
          <c:order val="1"/>
          <c:tx>
            <c:strRef>
              <c:f>'AMM. UNIFORME O ITALIANO'!$G$15:$G$16</c:f>
              <c:strCache>
                <c:ptCount val="2"/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'AMM. UNIFORME O ITALIANO'!$E$17:$E$32</c:f>
              <c:strCache>
                <c:ptCount val="16"/>
                <c:pt idx="0">
                  <c:v>1 667</c:v>
                </c:pt>
                <c:pt idx="1">
                  <c:v>1 667</c:v>
                </c:pt>
                <c:pt idx="2">
                  <c:v>1 667</c:v>
                </c:pt>
                <c:pt idx="3">
                  <c:v>1 667</c:v>
                </c:pt>
                <c:pt idx="4">
                  <c:v>1 667</c:v>
                </c:pt>
                <c:pt idx="5">
                  <c:v>1 667</c:v>
                </c:pt>
                <c:pt idx="6">
                  <c:v>1 667</c:v>
                </c:pt>
                <c:pt idx="7">
                  <c:v>1 667</c:v>
                </c:pt>
                <c:pt idx="8">
                  <c:v>1 667</c:v>
                </c:pt>
                <c:pt idx="9">
                  <c:v>1 667</c:v>
                </c:pt>
                <c:pt idx="10">
                  <c:v>1 667</c:v>
                </c:pt>
                <c:pt idx="11">
                  <c:v>1 667</c:v>
                </c:pt>
                <c:pt idx="12">
                  <c:v>1 667</c:v>
                </c:pt>
                <c:pt idx="13">
                  <c:v>1 667</c:v>
                </c:pt>
                <c:pt idx="14">
                  <c:v>1 667</c:v>
                </c:pt>
                <c:pt idx="15">
                  <c:v>----</c:v>
                </c:pt>
              </c:strCache>
            </c:strRef>
          </c:cat>
          <c:val>
            <c:numRef>
              <c:f>'AMM. UNIFORME O ITALIANO'!$G$17:$G$32</c:f>
              <c:numCache>
                <c:formatCode>#,##0</c:formatCode>
                <c:ptCount val="16"/>
                <c:pt idx="0">
                  <c:v>4166.6666666666688</c:v>
                </c:pt>
                <c:pt idx="1">
                  <c:v>4000.0000000000018</c:v>
                </c:pt>
                <c:pt idx="2">
                  <c:v>3833.3333333333358</c:v>
                </c:pt>
                <c:pt idx="3">
                  <c:v>3666.6666666666688</c:v>
                </c:pt>
                <c:pt idx="4">
                  <c:v>3500.0000000000018</c:v>
                </c:pt>
                <c:pt idx="5">
                  <c:v>3333.3333333333348</c:v>
                </c:pt>
                <c:pt idx="6">
                  <c:v>3166.6666666666679</c:v>
                </c:pt>
                <c:pt idx="7">
                  <c:v>3000.0000000000014</c:v>
                </c:pt>
                <c:pt idx="8">
                  <c:v>2833.3333333333348</c:v>
                </c:pt>
                <c:pt idx="9">
                  <c:v>2666.6666666666679</c:v>
                </c:pt>
                <c:pt idx="10">
                  <c:v>2500.0000000000009</c:v>
                </c:pt>
                <c:pt idx="11">
                  <c:v>2333.3333333333339</c:v>
                </c:pt>
                <c:pt idx="12">
                  <c:v>2166.666666666667</c:v>
                </c:pt>
                <c:pt idx="13">
                  <c:v>2000.0000000000002</c:v>
                </c:pt>
                <c:pt idx="14">
                  <c:v>1833.3333333333333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05-4573-AA83-77CDF1CBF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276160"/>
        <c:axId val="131286144"/>
      </c:barChart>
      <c:catAx>
        <c:axId val="13127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286144"/>
        <c:crosses val="autoZero"/>
        <c:auto val="1"/>
        <c:lblAlgn val="ctr"/>
        <c:lblOffset val="100"/>
        <c:noMultiLvlLbl val="0"/>
      </c:catAx>
      <c:valAx>
        <c:axId val="1312861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31276160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4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4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 w="5080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1123950</xdr:colOff>
      <xdr:row>18</xdr:row>
      <xdr:rowOff>42862</xdr:rowOff>
    </xdr:from>
    <xdr:to>
      <xdr:col>18</xdr:col>
      <xdr:colOff>209550</xdr:colOff>
      <xdr:row>35</xdr:row>
      <xdr:rowOff>33337</xdr:rowOff>
    </xdr:to>
    <xdr:graphicFrame macro="">
      <xdr:nvGraphicFramePr>
        <xdr:cNvPr id="2" name="Grafico 1" title="QUOTA INTERESS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1123951</xdr:colOff>
      <xdr:row>35</xdr:row>
      <xdr:rowOff>119062</xdr:rowOff>
    </xdr:from>
    <xdr:to>
      <xdr:col>18</xdr:col>
      <xdr:colOff>219075</xdr:colOff>
      <xdr:row>52</xdr:row>
      <xdr:rowOff>109537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209550</xdr:colOff>
      <xdr:row>8</xdr:row>
      <xdr:rowOff>28575</xdr:rowOff>
    </xdr:from>
    <xdr:ext cx="914400" cy="2387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sellaDiTes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0191750" y="2124075"/>
              <a:ext cx="914400" cy="2387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it-IT" sz="1100" b="0" i="0">
                      <a:latin typeface="Cambria Math"/>
                    </a:rPr>
                    <m:t>R</m:t>
                  </m:r>
                  <m:r>
                    <a:rPr lang="it-IT" sz="1100" b="0" i="1">
                      <a:latin typeface="Cambria Math"/>
                    </a:rPr>
                    <m:t>=</m:t>
                  </m:r>
                </m:oMath>
              </a14:m>
              <a:r>
                <a:rPr lang="it-IT" sz="1100" b="0" i="0">
                  <a:latin typeface="+mj-lt"/>
                </a:rPr>
                <a:t>D/a</a:t>
              </a:r>
              <a:r>
                <a:rPr lang="it-IT" sz="1100" b="0" i="0" baseline="-25000">
                  <a:latin typeface="+mj-lt"/>
                </a:rPr>
                <a:t>n</a:t>
              </a:r>
              <a:r>
                <a:rPr lang="it-IT" sz="1100" b="0" i="0" baseline="-25000">
                  <a:latin typeface="+mj-lt"/>
                  <a:sym typeface="Symbol"/>
                </a:rPr>
                <a:t> i</a:t>
              </a:r>
              <a:endParaRPr lang="it-IT" sz="1100" baseline="-25000"/>
            </a:p>
          </xdr:txBody>
        </xdr:sp>
      </mc:Choice>
      <mc:Fallback xmlns="">
        <xdr:sp macro="" textlink="">
          <xdr:nvSpPr>
            <xdr:cNvPr id="3" name="CasellaDiTesto 2"/>
            <xdr:cNvSpPr txBox="1"/>
          </xdr:nvSpPr>
          <xdr:spPr>
            <a:xfrm>
              <a:off x="10191750" y="2124075"/>
              <a:ext cx="914400" cy="2387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noAutofit/>
            </a:bodyPr>
            <a:lstStyle/>
            <a:p>
              <a:r>
                <a:rPr lang="it-IT" sz="1100" b="0" i="0">
                  <a:latin typeface="Cambria Math"/>
                </a:rPr>
                <a:t>R=</a:t>
              </a:r>
              <a:r>
                <a:rPr lang="it-IT" sz="1100" b="0" i="0">
                  <a:latin typeface="+mj-lt"/>
                </a:rPr>
                <a:t>D/a</a:t>
              </a:r>
              <a:r>
                <a:rPr lang="it-IT" sz="1100" b="0" i="0" baseline="-25000">
                  <a:latin typeface="+mj-lt"/>
                </a:rPr>
                <a:t>n</a:t>
              </a:r>
              <a:r>
                <a:rPr lang="it-IT" sz="1100" b="0" i="0" baseline="-25000">
                  <a:latin typeface="+mj-lt"/>
                  <a:sym typeface="Symbol"/>
                </a:rPr>
                <a:t> i</a:t>
              </a:r>
              <a:endParaRPr lang="it-IT" sz="1100" baseline="-25000"/>
            </a:p>
          </xdr:txBody>
        </xdr:sp>
      </mc:Fallback>
    </mc:AlternateContent>
    <xdr:clientData/>
  </xdr:oneCellAnchor>
  <xdr:twoCellAnchor>
    <xdr:from>
      <xdr:col>2</xdr:col>
      <xdr:colOff>10584</xdr:colOff>
      <xdr:row>0</xdr:row>
      <xdr:rowOff>42334</xdr:rowOff>
    </xdr:from>
    <xdr:to>
      <xdr:col>8</xdr:col>
      <xdr:colOff>941918</xdr:colOff>
      <xdr:row>1</xdr:row>
      <xdr:rowOff>0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38251" y="42334"/>
          <a:ext cx="6667500" cy="582083"/>
        </a:xfrm>
        <a:prstGeom prst="rect">
          <a:avLst/>
        </a:prstGeom>
        <a:gradFill>
          <a:gsLst>
            <a:gs pos="0">
              <a:srgbClr val="03D4A8"/>
            </a:gs>
            <a:gs pos="25000">
              <a:srgbClr val="21D6E0"/>
            </a:gs>
            <a:gs pos="75000">
              <a:srgbClr val="0087E6"/>
            </a:gs>
            <a:gs pos="100000">
              <a:srgbClr val="005CBF"/>
            </a:gs>
          </a:gsLst>
          <a:lin ang="5400000" scaled="0"/>
        </a:gradFill>
        <a:ln w="28575">
          <a:solidFill>
            <a:srgbClr val="00206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it-IT" sz="20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Arial" pitchFamily="34" charset="0"/>
              <a:cs typeface="Arial" pitchFamily="34" charset="0"/>
            </a:rPr>
            <a:t>AMMORTAMENTO PROGRESSIVO</a:t>
          </a:r>
          <a:r>
            <a:rPr lang="it-IT" sz="2000" b="1" cap="none" spc="0" baseline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Arial" pitchFamily="34" charset="0"/>
              <a:cs typeface="Arial" pitchFamily="34" charset="0"/>
            </a:rPr>
            <a:t> O FRANCESE</a:t>
          </a:r>
          <a:endParaRPr lang="it-IT" sz="2000" b="1" cap="none" spc="0">
            <a:ln w="11430"/>
            <a:solidFill>
              <a:srgbClr val="FFFF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231321</xdr:colOff>
      <xdr:row>20</xdr:row>
      <xdr:rowOff>77561</xdr:rowOff>
    </xdr:from>
    <xdr:to>
      <xdr:col>16</xdr:col>
      <xdr:colOff>149678</xdr:colOff>
      <xdr:row>29</xdr:row>
      <xdr:rowOff>27215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257175</xdr:colOff>
      <xdr:row>35</xdr:row>
      <xdr:rowOff>42862</xdr:rowOff>
    </xdr:from>
    <xdr:to>
      <xdr:col>16</xdr:col>
      <xdr:colOff>244928</xdr:colOff>
      <xdr:row>44</xdr:row>
      <xdr:rowOff>54429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85724</xdr:colOff>
      <xdr:row>20</xdr:row>
      <xdr:rowOff>61912</xdr:rowOff>
    </xdr:from>
    <xdr:to>
      <xdr:col>15</xdr:col>
      <xdr:colOff>504825</xdr:colOff>
      <xdr:row>37</xdr:row>
      <xdr:rowOff>52387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314325</xdr:colOff>
      <xdr:row>32</xdr:row>
      <xdr:rowOff>19050</xdr:rowOff>
    </xdr:from>
    <xdr:to>
      <xdr:col>7</xdr:col>
      <xdr:colOff>104775</xdr:colOff>
      <xdr:row>49</xdr:row>
      <xdr:rowOff>42862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</xdr:colOff>
      <xdr:row>33</xdr:row>
      <xdr:rowOff>90487</xdr:rowOff>
    </xdr:from>
    <xdr:to>
      <xdr:col>11</xdr:col>
      <xdr:colOff>419100</xdr:colOff>
      <xdr:row>50</xdr:row>
      <xdr:rowOff>80962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abSelected="1" zoomScale="90" zoomScaleNormal="90" zoomScaleSheetLayoutView="100" workbookViewId="0">
      <selection activeCell="J4" sqref="J4"/>
    </sheetView>
  </sheetViews>
  <sheetFormatPr defaultRowHeight="13" x14ac:dyDescent="0.6"/>
  <cols>
    <col min="1" max="1" width="9.1328125" customWidth="1"/>
    <col min="3" max="3" width="16.26953125" customWidth="1"/>
    <col min="4" max="4" width="11" customWidth="1"/>
    <col min="5" max="6" width="14.26953125" customWidth="1"/>
    <col min="7" max="7" width="15.86328125" customWidth="1"/>
    <col min="8" max="9" width="14.26953125" customWidth="1"/>
    <col min="10" max="10" width="17.1328125" style="2" customWidth="1"/>
    <col min="11" max="11" width="14" style="2" customWidth="1"/>
    <col min="13" max="13" width="13.7265625" customWidth="1"/>
  </cols>
  <sheetData>
    <row r="1" spans="3:14" ht="48.75" customHeight="1" thickTop="1" thickBot="1" x14ac:dyDescent="0.75">
      <c r="C1" s="100" t="s">
        <v>11</v>
      </c>
      <c r="D1" s="101"/>
      <c r="E1" s="101"/>
      <c r="F1" s="101"/>
      <c r="G1" s="101"/>
      <c r="H1" s="101"/>
      <c r="I1" s="101"/>
      <c r="J1" s="95" t="s">
        <v>30</v>
      </c>
      <c r="K1" s="96"/>
      <c r="L1" s="97"/>
    </row>
    <row r="2" spans="3:14" ht="19.5" thickTop="1" thickBot="1" x14ac:dyDescent="0.95">
      <c r="C2" s="21"/>
      <c r="D2" s="8"/>
      <c r="E2" s="8"/>
      <c r="F2" s="8"/>
      <c r="G2" s="111" t="s">
        <v>17</v>
      </c>
      <c r="H2" s="111"/>
      <c r="I2" s="112"/>
      <c r="L2" s="12" t="s">
        <v>18</v>
      </c>
      <c r="N2" s="12"/>
    </row>
    <row r="3" spans="3:14" ht="16.25" thickBot="1" x14ac:dyDescent="0.85">
      <c r="C3" s="21"/>
      <c r="D3" s="10" t="s">
        <v>1</v>
      </c>
      <c r="E3" s="15">
        <v>65000</v>
      </c>
      <c r="F3" s="4"/>
      <c r="G3" s="4"/>
      <c r="H3" s="4"/>
      <c r="I3" s="5"/>
    </row>
    <row r="4" spans="3:14" ht="16" thickBot="1" x14ac:dyDescent="0.8">
      <c r="C4" s="21"/>
      <c r="D4" s="10"/>
      <c r="E4" s="10"/>
      <c r="F4" s="4"/>
      <c r="G4" s="4"/>
      <c r="H4" s="4"/>
      <c r="I4" s="5"/>
    </row>
    <row r="5" spans="3:14" ht="19" thickBot="1" x14ac:dyDescent="1.1000000000000001">
      <c r="C5" s="21"/>
      <c r="D5" s="10" t="s">
        <v>2</v>
      </c>
      <c r="E5" s="16">
        <v>0.06</v>
      </c>
      <c r="F5" s="102" t="s">
        <v>5</v>
      </c>
      <c r="G5" s="102"/>
      <c r="H5" s="4" t="str">
        <f xml:space="preserve"> CONCATENATE("i",H7," =")</f>
        <v>i2 =</v>
      </c>
      <c r="I5" s="6">
        <f>(1+i)^(1/k)-1</f>
        <v>2.9563014098699991E-2</v>
      </c>
      <c r="K5" s="3"/>
      <c r="L5" s="26" t="s">
        <v>15</v>
      </c>
      <c r="M5" s="13">
        <f>(1-(1+ik)^-Nr)/ik</f>
        <v>19.711621329236646</v>
      </c>
    </row>
    <row r="6" spans="3:14" ht="15" customHeight="1" thickBot="1" x14ac:dyDescent="0.8">
      <c r="C6" s="21"/>
      <c r="D6" s="10"/>
      <c r="E6" s="10"/>
      <c r="F6" s="4"/>
      <c r="G6" s="4"/>
      <c r="H6" s="4"/>
      <c r="I6" s="5"/>
      <c r="K6" s="18"/>
    </row>
    <row r="7" spans="3:14" ht="16.25" thickBot="1" x14ac:dyDescent="0.85">
      <c r="C7" s="21"/>
      <c r="D7" s="10" t="s">
        <v>4</v>
      </c>
      <c r="E7" s="15">
        <v>15</v>
      </c>
      <c r="F7" s="102" t="s">
        <v>28</v>
      </c>
      <c r="G7" s="102"/>
      <c r="H7" s="15">
        <v>2</v>
      </c>
      <c r="I7" s="5"/>
      <c r="K7" s="18"/>
    </row>
    <row r="8" spans="3:14" ht="12.75" customHeight="1" thickBot="1" x14ac:dyDescent="0.75">
      <c r="C8" s="21"/>
      <c r="D8" s="4"/>
      <c r="E8" s="4"/>
      <c r="F8" s="11"/>
      <c r="G8" s="4"/>
      <c r="H8" s="4"/>
      <c r="I8" s="5"/>
      <c r="K8" s="18"/>
    </row>
    <row r="9" spans="3:14" ht="16.25" thickBot="1" x14ac:dyDescent="0.85">
      <c r="C9" s="21"/>
      <c r="D9" s="4" t="s">
        <v>3</v>
      </c>
      <c r="E9" s="4">
        <f>n*k</f>
        <v>30</v>
      </c>
      <c r="F9" s="4"/>
      <c r="G9" s="10" t="s">
        <v>13</v>
      </c>
      <c r="H9" s="22">
        <v>36890</v>
      </c>
      <c r="I9" s="5"/>
      <c r="K9" s="19"/>
    </row>
    <row r="10" spans="3:14" x14ac:dyDescent="0.6">
      <c r="C10" s="21"/>
      <c r="D10" s="4"/>
      <c r="E10" s="4"/>
      <c r="F10" s="4"/>
      <c r="G10" s="4"/>
      <c r="H10" s="4"/>
      <c r="I10" s="5"/>
      <c r="K10" s="19"/>
    </row>
    <row r="11" spans="3:14" ht="24" customHeight="1" x14ac:dyDescent="0.8">
      <c r="C11" s="21"/>
      <c r="D11" s="9" t="s">
        <v>0</v>
      </c>
      <c r="E11" s="9">
        <f>D/an┐i</f>
        <v>3297.5471126563689</v>
      </c>
      <c r="F11" s="14" t="s">
        <v>10</v>
      </c>
      <c r="G11" s="4"/>
      <c r="H11" s="26" t="s">
        <v>15</v>
      </c>
      <c r="I11" s="24">
        <f>(1-(1+ik)^-Nr)/ik</f>
        <v>19.711621329236646</v>
      </c>
      <c r="K11" s="18"/>
      <c r="L11" s="23" t="s">
        <v>16</v>
      </c>
      <c r="M11" s="25">
        <f>ik/(1-(1+ik)^(-Nr))</f>
        <v>5.0731494040867214E-2</v>
      </c>
    </row>
    <row r="12" spans="3:14" ht="13.75" thickBot="1" x14ac:dyDescent="0.75">
      <c r="C12" s="21"/>
      <c r="D12" s="4"/>
      <c r="E12" s="4"/>
      <c r="F12" s="4"/>
      <c r="G12" s="4"/>
      <c r="H12" s="4"/>
      <c r="I12" s="5"/>
      <c r="K12" s="18"/>
    </row>
    <row r="13" spans="3:14" ht="15.75" customHeight="1" thickTop="1" x14ac:dyDescent="0.6">
      <c r="C13" s="98" t="s">
        <v>12</v>
      </c>
      <c r="D13" s="109" t="s">
        <v>14</v>
      </c>
      <c r="E13" s="109" t="s">
        <v>0</v>
      </c>
      <c r="F13" s="103" t="s">
        <v>6</v>
      </c>
      <c r="G13" s="103" t="s">
        <v>7</v>
      </c>
      <c r="H13" s="105" t="s">
        <v>8</v>
      </c>
      <c r="I13" s="107" t="s">
        <v>9</v>
      </c>
    </row>
    <row r="14" spans="3:14" ht="20.25" customHeight="1" thickBot="1" x14ac:dyDescent="0.75">
      <c r="C14" s="99"/>
      <c r="D14" s="110"/>
      <c r="E14" s="110"/>
      <c r="F14" s="104"/>
      <c r="G14" s="104"/>
      <c r="H14" s="106"/>
      <c r="I14" s="108"/>
      <c r="N14" s="7"/>
    </row>
    <row r="15" spans="3:14" ht="13.75" thickTop="1" x14ac:dyDescent="0.6">
      <c r="C15" s="27"/>
      <c r="D15" s="27"/>
      <c r="E15" s="38"/>
      <c r="F15" s="28"/>
      <c r="G15" s="29"/>
      <c r="H15" s="27"/>
      <c r="I15" s="30"/>
      <c r="N15" s="7"/>
    </row>
    <row r="16" spans="3:14" x14ac:dyDescent="0.6">
      <c r="C16" s="31"/>
      <c r="D16" s="27"/>
      <c r="E16" s="38"/>
      <c r="F16" s="28"/>
      <c r="G16" s="29"/>
      <c r="H16" s="27"/>
      <c r="I16" s="30">
        <f>E3</f>
        <v>65000</v>
      </c>
      <c r="N16" s="7"/>
    </row>
    <row r="17" spans="1:14" x14ac:dyDescent="0.6">
      <c r="A17" s="17">
        <f>A16+1</f>
        <v>1</v>
      </c>
      <c r="B17" s="20"/>
      <c r="C17" s="32">
        <f>IF(A17&gt;$E$9,"----",IF($H$9="","",H9))</f>
        <v>36890</v>
      </c>
      <c r="D17" s="30">
        <f>IF(A17&gt;$E$9, "----",D16+1)</f>
        <v>1</v>
      </c>
      <c r="E17" s="38">
        <f t="shared" ref="E17:E60" si="0">IF(A17&gt;$E$9,"----",Rata)</f>
        <v>3297.5471126563689</v>
      </c>
      <c r="F17" s="28">
        <f>IF(A17&gt;$E$9,"----",I16*$I$5)</f>
        <v>1921.5959164154995</v>
      </c>
      <c r="G17" s="29">
        <f>IF(A17&gt;$E$9,"----",E17-F17)</f>
        <v>1375.9511962408694</v>
      </c>
      <c r="H17" s="27">
        <f>IF(A17&gt;$E$9,"----",H16+G17)</f>
        <v>1375.9511962408694</v>
      </c>
      <c r="I17" s="30">
        <f>IF(A17&gt;$E$9,"----",$I$16-H17)</f>
        <v>63624.048803759128</v>
      </c>
      <c r="J17" s="1"/>
      <c r="K17" s="1"/>
      <c r="N17" s="7"/>
    </row>
    <row r="18" spans="1:14" x14ac:dyDescent="0.6">
      <c r="A18" s="17">
        <f t="shared" ref="A18" si="1">A17+1</f>
        <v>2</v>
      </c>
      <c r="B18" s="20"/>
      <c r="C18" s="32">
        <f>IF(A18&gt;$E$9,"----",IF(C17="","",DATE((YEAR(C17)-1900),(MONTH(C17)+(12/$H$7)),DAY(C17))))</f>
        <v>37072</v>
      </c>
      <c r="D18" s="30">
        <f t="shared" ref="D18:D60" si="2">IF(A18&gt;$E$9, "----",D17+1)</f>
        <v>2</v>
      </c>
      <c r="E18" s="38">
        <f t="shared" si="0"/>
        <v>3297.5471126563689</v>
      </c>
      <c r="F18" s="28">
        <f t="shared" ref="F18:F60" si="3">IF(A18&gt;$E$9,"----",I17*$I$5)</f>
        <v>1880.9186518019073</v>
      </c>
      <c r="G18" s="29">
        <f t="shared" ref="G18:G60" si="4">IF(A18&gt;$E$9,"----",E18-F18)</f>
        <v>1416.6284608544615</v>
      </c>
      <c r="H18" s="27">
        <f t="shared" ref="H18:H60" si="5">IF(A18&gt;$E$9,"----",H17+G18)</f>
        <v>2792.5796570953307</v>
      </c>
      <c r="I18" s="30">
        <f t="shared" ref="I18:I60" si="6">IF(A18&gt;$E$9,"----",$I$16-H18)</f>
        <v>62207.420342904668</v>
      </c>
      <c r="J18" s="1"/>
      <c r="K18" s="1"/>
      <c r="N18" s="7"/>
    </row>
    <row r="19" spans="1:14" x14ac:dyDescent="0.6">
      <c r="A19" s="17">
        <f t="shared" ref="A19" si="7">A18+1</f>
        <v>3</v>
      </c>
      <c r="B19" s="20"/>
      <c r="C19" s="32">
        <f t="shared" ref="C19:C60" si="8">IF(A19&gt;$E$9,"----",IF(C18="","",DATE((YEAR(C18)-1900),(MONTH(C18)+(12/$H$7)),DAY(C18))))</f>
        <v>37255</v>
      </c>
      <c r="D19" s="30">
        <f t="shared" si="2"/>
        <v>3</v>
      </c>
      <c r="E19" s="38">
        <f t="shared" si="0"/>
        <v>3297.5471126563689</v>
      </c>
      <c r="F19" s="28">
        <f t="shared" si="3"/>
        <v>1839.0388446410473</v>
      </c>
      <c r="G19" s="29">
        <f t="shared" si="4"/>
        <v>1458.5082680153216</v>
      </c>
      <c r="H19" s="27">
        <f t="shared" si="5"/>
        <v>4251.0879251106526</v>
      </c>
      <c r="I19" s="30">
        <f t="shared" si="6"/>
        <v>60748.912074889347</v>
      </c>
      <c r="J19" s="1"/>
      <c r="K19" s="1"/>
      <c r="N19" s="7"/>
    </row>
    <row r="20" spans="1:14" x14ac:dyDescent="0.6">
      <c r="A20" s="17">
        <f t="shared" ref="A20" si="9">A19+1</f>
        <v>4</v>
      </c>
      <c r="B20" s="20"/>
      <c r="C20" s="32">
        <f t="shared" si="8"/>
        <v>37437</v>
      </c>
      <c r="D20" s="30">
        <f t="shared" si="2"/>
        <v>4</v>
      </c>
      <c r="E20" s="38">
        <f t="shared" si="0"/>
        <v>3297.5471126563689</v>
      </c>
      <c r="F20" s="28">
        <f t="shared" si="3"/>
        <v>1795.92094415064</v>
      </c>
      <c r="G20" s="29">
        <f t="shared" si="4"/>
        <v>1501.6261685057289</v>
      </c>
      <c r="H20" s="27">
        <f t="shared" si="5"/>
        <v>5752.7140936163814</v>
      </c>
      <c r="I20" s="30">
        <f t="shared" si="6"/>
        <v>59247.285906383622</v>
      </c>
      <c r="J20" s="1"/>
      <c r="K20" s="1"/>
      <c r="N20" s="7"/>
    </row>
    <row r="21" spans="1:14" x14ac:dyDescent="0.6">
      <c r="A21" s="17">
        <f t="shared" ref="A21" si="10">A20+1</f>
        <v>5</v>
      </c>
      <c r="B21" s="20"/>
      <c r="C21" s="32">
        <f t="shared" si="8"/>
        <v>37620</v>
      </c>
      <c r="D21" s="30">
        <f t="shared" si="2"/>
        <v>5</v>
      </c>
      <c r="E21" s="38">
        <f t="shared" si="0"/>
        <v>3297.5471126563689</v>
      </c>
      <c r="F21" s="28">
        <f t="shared" si="3"/>
        <v>1751.5283485601283</v>
      </c>
      <c r="G21" s="29">
        <f t="shared" si="4"/>
        <v>1546.0187640962406</v>
      </c>
      <c r="H21" s="27">
        <f t="shared" si="5"/>
        <v>7298.7328577126218</v>
      </c>
      <c r="I21" s="30">
        <f t="shared" si="6"/>
        <v>57701.267142287375</v>
      </c>
      <c r="J21" s="1"/>
      <c r="K21" s="1"/>
    </row>
    <row r="22" spans="1:14" x14ac:dyDescent="0.6">
      <c r="A22" s="17">
        <f t="shared" ref="A22" si="11">A21+1</f>
        <v>6</v>
      </c>
      <c r="B22" s="20"/>
      <c r="C22" s="32">
        <f t="shared" si="8"/>
        <v>37802</v>
      </c>
      <c r="D22" s="30">
        <f t="shared" si="2"/>
        <v>6</v>
      </c>
      <c r="E22" s="38">
        <f t="shared" si="0"/>
        <v>3297.5471126563689</v>
      </c>
      <c r="F22" s="28">
        <f t="shared" si="3"/>
        <v>1705.8233740402961</v>
      </c>
      <c r="G22" s="29">
        <f t="shared" si="4"/>
        <v>1591.7237386160728</v>
      </c>
      <c r="H22" s="27">
        <f t="shared" si="5"/>
        <v>8890.456596328695</v>
      </c>
      <c r="I22" s="30">
        <f t="shared" si="6"/>
        <v>56109.543403671305</v>
      </c>
      <c r="J22" s="1"/>
      <c r="K22" s="1"/>
    </row>
    <row r="23" spans="1:14" x14ac:dyDescent="0.6">
      <c r="A23" s="17">
        <f t="shared" ref="A23" si="12">A22+1</f>
        <v>7</v>
      </c>
      <c r="B23" s="20"/>
      <c r="C23" s="32">
        <f t="shared" si="8"/>
        <v>37985</v>
      </c>
      <c r="D23" s="30">
        <f t="shared" si="2"/>
        <v>7</v>
      </c>
      <c r="E23" s="38">
        <f t="shared" si="0"/>
        <v>3297.5471126563689</v>
      </c>
      <c r="F23" s="28">
        <f t="shared" si="3"/>
        <v>1658.7672227143539</v>
      </c>
      <c r="G23" s="29">
        <f t="shared" si="4"/>
        <v>1638.779889942015</v>
      </c>
      <c r="H23" s="27">
        <f t="shared" si="5"/>
        <v>10529.236486270711</v>
      </c>
      <c r="I23" s="30">
        <f t="shared" si="6"/>
        <v>54470.763513729289</v>
      </c>
      <c r="J23" s="1"/>
      <c r="K23" s="1"/>
    </row>
    <row r="24" spans="1:14" x14ac:dyDescent="0.6">
      <c r="A24" s="17">
        <f t="shared" ref="A24" si="13">A23+1</f>
        <v>8</v>
      </c>
      <c r="B24" s="20"/>
      <c r="C24" s="32">
        <f t="shared" si="8"/>
        <v>38168</v>
      </c>
      <c r="D24" s="30">
        <f t="shared" si="2"/>
        <v>8</v>
      </c>
      <c r="E24" s="38">
        <f t="shared" si="0"/>
        <v>3297.5471126563689</v>
      </c>
      <c r="F24" s="28">
        <f t="shared" si="3"/>
        <v>1610.319949723332</v>
      </c>
      <c r="G24" s="29">
        <f t="shared" si="4"/>
        <v>1687.2271629330369</v>
      </c>
      <c r="H24" s="27">
        <f t="shared" si="5"/>
        <v>12216.463649203748</v>
      </c>
      <c r="I24" s="30">
        <f t="shared" si="6"/>
        <v>52783.536350796254</v>
      </c>
      <c r="J24" s="1"/>
      <c r="K24" s="1"/>
    </row>
    <row r="25" spans="1:14" x14ac:dyDescent="0.6">
      <c r="A25" s="17">
        <f t="shared" ref="A25" si="14">A24+1</f>
        <v>9</v>
      </c>
      <c r="B25" s="20"/>
      <c r="C25" s="32">
        <f t="shared" si="8"/>
        <v>38351</v>
      </c>
      <c r="D25" s="30">
        <f t="shared" si="2"/>
        <v>9</v>
      </c>
      <c r="E25" s="38">
        <f t="shared" si="0"/>
        <v>3297.5471126563689</v>
      </c>
      <c r="F25" s="28">
        <f t="shared" si="3"/>
        <v>1560.4404293178331</v>
      </c>
      <c r="G25" s="29">
        <f t="shared" si="4"/>
        <v>1737.1066833385357</v>
      </c>
      <c r="H25" s="27">
        <f t="shared" si="5"/>
        <v>13953.570332542284</v>
      </c>
      <c r="I25" s="30">
        <f t="shared" si="6"/>
        <v>51046.42966745772</v>
      </c>
      <c r="J25" s="1"/>
      <c r="K25" s="1"/>
    </row>
    <row r="26" spans="1:14" x14ac:dyDescent="0.6">
      <c r="A26" s="17">
        <f t="shared" ref="A26" si="15">A25+1</f>
        <v>10</v>
      </c>
      <c r="B26" s="20"/>
      <c r="C26" s="32">
        <f t="shared" si="8"/>
        <v>38533</v>
      </c>
      <c r="D26" s="30">
        <f t="shared" si="2"/>
        <v>10</v>
      </c>
      <c r="E26" s="38">
        <f t="shared" si="0"/>
        <v>3297.5471126563689</v>
      </c>
      <c r="F26" s="28">
        <f t="shared" si="3"/>
        <v>1509.0863199473501</v>
      </c>
      <c r="G26" s="29">
        <f t="shared" si="4"/>
        <v>1788.4607927090187</v>
      </c>
      <c r="H26" s="27">
        <f t="shared" si="5"/>
        <v>15742.031125251302</v>
      </c>
      <c r="I26" s="30">
        <f t="shared" si="6"/>
        <v>49257.968874748694</v>
      </c>
      <c r="J26" s="1"/>
      <c r="K26" s="1"/>
    </row>
    <row r="27" spans="1:14" x14ac:dyDescent="0.6">
      <c r="A27" s="17">
        <f t="shared" ref="A27" si="16">A26+1</f>
        <v>11</v>
      </c>
      <c r="B27" s="20"/>
      <c r="C27" s="32">
        <f t="shared" si="8"/>
        <v>38716</v>
      </c>
      <c r="D27" s="30">
        <f t="shared" si="2"/>
        <v>11</v>
      </c>
      <c r="E27" s="38">
        <f t="shared" si="0"/>
        <v>3297.5471126563689</v>
      </c>
      <c r="F27" s="28">
        <f t="shared" si="3"/>
        <v>1456.2140283175211</v>
      </c>
      <c r="G27" s="29">
        <f t="shared" si="4"/>
        <v>1841.3330843388478</v>
      </c>
      <c r="H27" s="27">
        <f t="shared" si="5"/>
        <v>17583.364209590149</v>
      </c>
      <c r="I27" s="30">
        <f t="shared" si="6"/>
        <v>47416.635790409855</v>
      </c>
      <c r="J27" s="1"/>
      <c r="K27" s="1"/>
    </row>
    <row r="28" spans="1:14" x14ac:dyDescent="0.6">
      <c r="A28" s="17">
        <f t="shared" ref="A28" si="17">A27+1</f>
        <v>12</v>
      </c>
      <c r="B28" s="20"/>
      <c r="C28" s="32">
        <f t="shared" si="8"/>
        <v>38898</v>
      </c>
      <c r="D28" s="30">
        <f t="shared" si="2"/>
        <v>12</v>
      </c>
      <c r="E28" s="38">
        <f t="shared" si="0"/>
        <v>3297.5471126563689</v>
      </c>
      <c r="F28" s="28">
        <f t="shared" si="3"/>
        <v>1401.7786723848092</v>
      </c>
      <c r="G28" s="29">
        <f t="shared" si="4"/>
        <v>1895.7684402715597</v>
      </c>
      <c r="H28" s="27">
        <f t="shared" si="5"/>
        <v>19479.132649861709</v>
      </c>
      <c r="I28" s="30">
        <f t="shared" si="6"/>
        <v>45520.867350138287</v>
      </c>
      <c r="J28" s="1"/>
      <c r="K28" s="1"/>
    </row>
    <row r="29" spans="1:14" x14ac:dyDescent="0.6">
      <c r="A29" s="17">
        <f t="shared" ref="A29" si="18">A28+1</f>
        <v>13</v>
      </c>
      <c r="B29" s="20"/>
      <c r="C29" s="32">
        <f t="shared" si="8"/>
        <v>39081</v>
      </c>
      <c r="D29" s="30">
        <f t="shared" si="2"/>
        <v>13</v>
      </c>
      <c r="E29" s="38">
        <f t="shared" si="0"/>
        <v>3297.5471126563689</v>
      </c>
      <c r="F29" s="28">
        <f t="shared" si="3"/>
        <v>1345.7340432571903</v>
      </c>
      <c r="G29" s="29">
        <f t="shared" si="4"/>
        <v>1951.8130693991786</v>
      </c>
      <c r="H29" s="27">
        <f t="shared" si="5"/>
        <v>21430.945719260886</v>
      </c>
      <c r="I29" s="30">
        <f t="shared" si="6"/>
        <v>43569.054280739118</v>
      </c>
      <c r="J29" s="1"/>
      <c r="K29" s="1"/>
    </row>
    <row r="30" spans="1:14" x14ac:dyDescent="0.6">
      <c r="A30" s="17">
        <f t="shared" ref="A30" si="19">A29+1</f>
        <v>14</v>
      </c>
      <c r="B30" s="20"/>
      <c r="C30" s="32">
        <f t="shared" si="8"/>
        <v>39263</v>
      </c>
      <c r="D30" s="30">
        <f t="shared" si="2"/>
        <v>14</v>
      </c>
      <c r="E30" s="38">
        <f t="shared" si="0"/>
        <v>3297.5471126563689</v>
      </c>
      <c r="F30" s="28">
        <f t="shared" si="3"/>
        <v>1288.0325659685157</v>
      </c>
      <c r="G30" s="29">
        <f t="shared" si="4"/>
        <v>2009.5145466878532</v>
      </c>
      <c r="H30" s="27">
        <f t="shared" si="5"/>
        <v>23440.460265948739</v>
      </c>
      <c r="I30" s="30">
        <f t="shared" si="6"/>
        <v>41559.539734051257</v>
      </c>
      <c r="J30" s="1"/>
      <c r="K30" s="1"/>
    </row>
    <row r="31" spans="1:14" x14ac:dyDescent="0.6">
      <c r="A31" s="17">
        <f t="shared" ref="A31" si="20">A30+1</f>
        <v>15</v>
      </c>
      <c r="B31" s="20"/>
      <c r="C31" s="32">
        <f t="shared" si="8"/>
        <v>39446</v>
      </c>
      <c r="D31" s="30">
        <f t="shared" si="2"/>
        <v>15</v>
      </c>
      <c r="E31" s="38">
        <f t="shared" si="0"/>
        <v>3297.5471126563689</v>
      </c>
      <c r="F31" s="28">
        <f t="shared" si="3"/>
        <v>1228.6252590932397</v>
      </c>
      <c r="G31" s="29">
        <f t="shared" si="4"/>
        <v>2068.9218535631289</v>
      </c>
      <c r="H31" s="27">
        <f t="shared" si="5"/>
        <v>25509.382119511869</v>
      </c>
      <c r="I31" s="30">
        <f t="shared" si="6"/>
        <v>39490.617880488135</v>
      </c>
      <c r="J31" s="1"/>
      <c r="K31" s="1"/>
    </row>
    <row r="32" spans="1:14" x14ac:dyDescent="0.6">
      <c r="A32" s="17">
        <f t="shared" ref="A32" si="21">A31+1</f>
        <v>16</v>
      </c>
      <c r="B32" s="20"/>
      <c r="C32" s="32">
        <f t="shared" si="8"/>
        <v>39629</v>
      </c>
      <c r="D32" s="30">
        <f t="shared" si="2"/>
        <v>16</v>
      </c>
      <c r="E32" s="38">
        <f t="shared" si="0"/>
        <v>3297.5471126563689</v>
      </c>
      <c r="F32" s="28">
        <f t="shared" si="3"/>
        <v>1167.4616931672447</v>
      </c>
      <c r="G32" s="29">
        <f t="shared" si="4"/>
        <v>2130.0854194891244</v>
      </c>
      <c r="H32" s="27">
        <f t="shared" si="5"/>
        <v>27639.467539000994</v>
      </c>
      <c r="I32" s="30">
        <f t="shared" si="6"/>
        <v>37360.532460999006</v>
      </c>
      <c r="J32" s="1"/>
      <c r="K32" s="1"/>
    </row>
    <row r="33" spans="1:11" x14ac:dyDescent="0.6">
      <c r="A33" s="17">
        <f t="shared" ref="A33" si="22">A32+1</f>
        <v>17</v>
      </c>
      <c r="B33" s="20"/>
      <c r="C33" s="32">
        <f t="shared" si="8"/>
        <v>39812</v>
      </c>
      <c r="D33" s="30">
        <f t="shared" si="2"/>
        <v>17</v>
      </c>
      <c r="E33" s="38">
        <f t="shared" si="0"/>
        <v>3297.5471126563689</v>
      </c>
      <c r="F33" s="28">
        <f t="shared" si="3"/>
        <v>1104.4899478794523</v>
      </c>
      <c r="G33" s="29">
        <f t="shared" si="4"/>
        <v>2193.0571647769166</v>
      </c>
      <c r="H33" s="27">
        <f t="shared" si="5"/>
        <v>29832.524703777912</v>
      </c>
      <c r="I33" s="30">
        <f t="shared" si="6"/>
        <v>35167.475296222088</v>
      </c>
      <c r="J33" s="1"/>
      <c r="K33" s="1"/>
    </row>
    <row r="34" spans="1:11" x14ac:dyDescent="0.6">
      <c r="A34" s="17">
        <f t="shared" ref="A34" si="23">A33+1</f>
        <v>18</v>
      </c>
      <c r="B34" s="20"/>
      <c r="C34" s="32">
        <f t="shared" si="8"/>
        <v>39994</v>
      </c>
      <c r="D34" s="30">
        <f t="shared" si="2"/>
        <v>18</v>
      </c>
      <c r="E34" s="38">
        <f t="shared" si="0"/>
        <v>3297.5471126563689</v>
      </c>
      <c r="F34" s="28">
        <f t="shared" si="3"/>
        <v>1039.6565679978974</v>
      </c>
      <c r="G34" s="29">
        <f t="shared" si="4"/>
        <v>2257.8905446584713</v>
      </c>
      <c r="H34" s="27">
        <f t="shared" si="5"/>
        <v>32090.415248436384</v>
      </c>
      <c r="I34" s="30">
        <f t="shared" si="6"/>
        <v>32909.584751563612</v>
      </c>
      <c r="J34" s="1"/>
      <c r="K34" s="1"/>
    </row>
    <row r="35" spans="1:11" x14ac:dyDescent="0.6">
      <c r="A35" s="17">
        <f t="shared" ref="A35" si="24">A34+1</f>
        <v>19</v>
      </c>
      <c r="B35" s="20"/>
      <c r="C35" s="32">
        <f t="shared" si="8"/>
        <v>40177</v>
      </c>
      <c r="D35" s="30">
        <f t="shared" si="2"/>
        <v>19</v>
      </c>
      <c r="E35" s="38">
        <f t="shared" si="0"/>
        <v>3297.5471126563689</v>
      </c>
      <c r="F35" s="28">
        <f t="shared" si="3"/>
        <v>972.90651799283728</v>
      </c>
      <c r="G35" s="29">
        <f t="shared" si="4"/>
        <v>2324.6405946635314</v>
      </c>
      <c r="H35" s="27">
        <f t="shared" si="5"/>
        <v>34415.055843099915</v>
      </c>
      <c r="I35" s="30">
        <f t="shared" si="6"/>
        <v>30584.944156900085</v>
      </c>
      <c r="J35" s="1"/>
      <c r="K35" s="1"/>
    </row>
    <row r="36" spans="1:11" x14ac:dyDescent="0.6">
      <c r="A36" s="17">
        <f t="shared" ref="A36" si="25">A35+1</f>
        <v>20</v>
      </c>
      <c r="B36" s="20"/>
      <c r="C36" s="32">
        <f t="shared" si="8"/>
        <v>40359</v>
      </c>
      <c r="D36" s="30">
        <f t="shared" si="2"/>
        <v>20</v>
      </c>
      <c r="E36" s="38">
        <f t="shared" si="0"/>
        <v>3297.5471126563689</v>
      </c>
      <c r="F36" s="28">
        <f t="shared" si="3"/>
        <v>904.18313531838908</v>
      </c>
      <c r="G36" s="29">
        <f t="shared" si="4"/>
        <v>2393.36397733798</v>
      </c>
      <c r="H36" s="27">
        <f t="shared" si="5"/>
        <v>36808.419820437892</v>
      </c>
      <c r="I36" s="30">
        <f t="shared" si="6"/>
        <v>28191.580179562108</v>
      </c>
      <c r="J36" s="1"/>
      <c r="K36" s="1"/>
    </row>
    <row r="37" spans="1:11" x14ac:dyDescent="0.6">
      <c r="A37" s="17">
        <f t="shared" ref="A37" si="26">A36+1</f>
        <v>21</v>
      </c>
      <c r="B37" s="20"/>
      <c r="C37" s="32">
        <f t="shared" si="8"/>
        <v>40542</v>
      </c>
      <c r="D37" s="30">
        <f t="shared" si="2"/>
        <v>21</v>
      </c>
      <c r="E37" s="38">
        <f t="shared" si="0"/>
        <v>3297.5471126563689</v>
      </c>
      <c r="F37" s="28">
        <f t="shared" si="3"/>
        <v>833.42808231302581</v>
      </c>
      <c r="G37" s="29">
        <f t="shared" si="4"/>
        <v>2464.1190303433432</v>
      </c>
      <c r="H37" s="27">
        <f t="shared" si="5"/>
        <v>39272.538850781231</v>
      </c>
      <c r="I37" s="30">
        <f t="shared" si="6"/>
        <v>25727.461149218769</v>
      </c>
      <c r="J37" s="1"/>
      <c r="K37" s="1"/>
    </row>
    <row r="38" spans="1:11" x14ac:dyDescent="0.6">
      <c r="A38" s="17">
        <f t="shared" ref="A38" si="27">A37+1</f>
        <v>22</v>
      </c>
      <c r="B38" s="20"/>
      <c r="C38" s="32">
        <f t="shared" si="8"/>
        <v>40724</v>
      </c>
      <c r="D38" s="30">
        <f t="shared" si="2"/>
        <v>22</v>
      </c>
      <c r="E38" s="38">
        <f t="shared" si="0"/>
        <v>3297.5471126563689</v>
      </c>
      <c r="F38" s="28">
        <f t="shared" si="3"/>
        <v>760.58129667811079</v>
      </c>
      <c r="G38" s="29">
        <f t="shared" si="4"/>
        <v>2536.965815978258</v>
      </c>
      <c r="H38" s="27">
        <f t="shared" si="5"/>
        <v>41809.504666759487</v>
      </c>
      <c r="I38" s="30">
        <f t="shared" si="6"/>
        <v>23190.495333240513</v>
      </c>
      <c r="J38" s="1"/>
      <c r="K38" s="1"/>
    </row>
    <row r="39" spans="1:11" x14ac:dyDescent="0.6">
      <c r="A39" s="17">
        <f t="shared" ref="A39" si="28">A38+1</f>
        <v>23</v>
      </c>
      <c r="B39" s="20"/>
      <c r="C39" s="32">
        <f t="shared" si="8"/>
        <v>40907</v>
      </c>
      <c r="D39" s="30">
        <f t="shared" si="2"/>
        <v>23</v>
      </c>
      <c r="E39" s="38">
        <f t="shared" si="0"/>
        <v>3297.5471126563689</v>
      </c>
      <c r="F39" s="28">
        <f t="shared" si="3"/>
        <v>685.58094049242561</v>
      </c>
      <c r="G39" s="29">
        <f t="shared" si="4"/>
        <v>2611.9661721639432</v>
      </c>
      <c r="H39" s="27">
        <f t="shared" si="5"/>
        <v>44421.470838923429</v>
      </c>
      <c r="I39" s="30">
        <f t="shared" si="6"/>
        <v>20578.529161076571</v>
      </c>
      <c r="J39" s="1"/>
      <c r="K39" s="1"/>
    </row>
    <row r="40" spans="1:11" x14ac:dyDescent="0.6">
      <c r="A40" s="17">
        <f t="shared" ref="A40" si="29">A39+1</f>
        <v>24</v>
      </c>
      <c r="B40" s="20"/>
      <c r="C40" s="32">
        <f t="shared" si="8"/>
        <v>41090</v>
      </c>
      <c r="D40" s="30">
        <f t="shared" si="2"/>
        <v>24</v>
      </c>
      <c r="E40" s="38">
        <f t="shared" si="0"/>
        <v>3297.5471126563689</v>
      </c>
      <c r="F40" s="28">
        <f t="shared" si="3"/>
        <v>608.36334771941551</v>
      </c>
      <c r="G40" s="29">
        <f t="shared" si="4"/>
        <v>2689.1837649369536</v>
      </c>
      <c r="H40" s="27">
        <f t="shared" si="5"/>
        <v>47110.654603860385</v>
      </c>
      <c r="I40" s="30">
        <f t="shared" si="6"/>
        <v>17889.345396139615</v>
      </c>
      <c r="J40" s="1"/>
      <c r="K40" s="1"/>
    </row>
    <row r="41" spans="1:11" x14ac:dyDescent="0.6">
      <c r="A41" s="17">
        <f t="shared" ref="A41" si="30">A40+1</f>
        <v>25</v>
      </c>
      <c r="B41" s="20"/>
      <c r="C41" s="32">
        <f t="shared" si="8"/>
        <v>41273</v>
      </c>
      <c r="D41" s="30">
        <f t="shared" si="2"/>
        <v>25</v>
      </c>
      <c r="E41" s="38">
        <f t="shared" si="0"/>
        <v>3297.5471126563689</v>
      </c>
      <c r="F41" s="28">
        <f t="shared" si="3"/>
        <v>528.86297016258925</v>
      </c>
      <c r="G41" s="29">
        <f t="shared" si="4"/>
        <v>2768.6841424937797</v>
      </c>
      <c r="H41" s="27">
        <f t="shared" si="5"/>
        <v>49879.338746354166</v>
      </c>
      <c r="I41" s="30">
        <f t="shared" si="6"/>
        <v>15120.661253645834</v>
      </c>
      <c r="J41" s="1"/>
      <c r="K41" s="1"/>
    </row>
    <row r="42" spans="1:11" x14ac:dyDescent="0.6">
      <c r="A42" s="17">
        <f t="shared" ref="A42" si="31">A41+1</f>
        <v>26</v>
      </c>
      <c r="B42" s="20"/>
      <c r="C42" s="32">
        <f t="shared" si="8"/>
        <v>41455</v>
      </c>
      <c r="D42" s="30">
        <f t="shared" si="2"/>
        <v>26</v>
      </c>
      <c r="E42" s="38">
        <f t="shared" si="0"/>
        <v>3297.5471126563689</v>
      </c>
      <c r="F42" s="28">
        <f t="shared" si="3"/>
        <v>447.01232182319848</v>
      </c>
      <c r="G42" s="29">
        <f t="shared" si="4"/>
        <v>2850.5347908331705</v>
      </c>
      <c r="H42" s="27">
        <f t="shared" si="5"/>
        <v>52729.873537187334</v>
      </c>
      <c r="I42" s="30">
        <f t="shared" si="6"/>
        <v>12270.126462812666</v>
      </c>
      <c r="J42" s="1"/>
      <c r="K42" s="1"/>
    </row>
    <row r="43" spans="1:11" x14ac:dyDescent="0.6">
      <c r="A43" s="17">
        <f t="shared" ref="A43" si="32">A42+1</f>
        <v>27</v>
      </c>
      <c r="B43" s="20"/>
      <c r="C43" s="32">
        <f t="shared" si="8"/>
        <v>41638</v>
      </c>
      <c r="D43" s="30">
        <f t="shared" si="2"/>
        <v>27</v>
      </c>
      <c r="E43" s="38">
        <f t="shared" si="0"/>
        <v>3297.5471126563689</v>
      </c>
      <c r="F43" s="28">
        <f t="shared" si="3"/>
        <v>362.7419216129627</v>
      </c>
      <c r="G43" s="29">
        <f t="shared" si="4"/>
        <v>2934.805191043406</v>
      </c>
      <c r="H43" s="27">
        <f t="shared" si="5"/>
        <v>55664.678728230741</v>
      </c>
      <c r="I43" s="30">
        <f t="shared" si="6"/>
        <v>9335.3212717692586</v>
      </c>
      <c r="J43" s="1"/>
      <c r="K43" s="1"/>
    </row>
    <row r="44" spans="1:11" x14ac:dyDescent="0.6">
      <c r="A44" s="17">
        <f t="shared" ref="A44" si="33">A43+1</f>
        <v>28</v>
      </c>
      <c r="B44" s="20"/>
      <c r="C44" s="32">
        <f t="shared" si="8"/>
        <v>41820</v>
      </c>
      <c r="D44" s="30">
        <f t="shared" si="2"/>
        <v>28</v>
      </c>
      <c r="E44" s="38">
        <f t="shared" si="0"/>
        <v>3297.5471126563689</v>
      </c>
      <c r="F44" s="28">
        <f t="shared" si="3"/>
        <v>275.98023437320853</v>
      </c>
      <c r="G44" s="29">
        <f t="shared" si="4"/>
        <v>3021.5668782831603</v>
      </c>
      <c r="H44" s="27">
        <f t="shared" si="5"/>
        <v>58686.245606513905</v>
      </c>
      <c r="I44" s="30">
        <f t="shared" si="6"/>
        <v>6313.7543934860951</v>
      </c>
      <c r="J44" s="1"/>
      <c r="K44" s="1"/>
    </row>
    <row r="45" spans="1:11" x14ac:dyDescent="0.6">
      <c r="A45" s="17">
        <f t="shared" ref="A45" si="34">A44+1</f>
        <v>29</v>
      </c>
      <c r="B45" s="20"/>
      <c r="C45" s="32">
        <f t="shared" si="8"/>
        <v>42003</v>
      </c>
      <c r="D45" s="30">
        <f t="shared" si="2"/>
        <v>29</v>
      </c>
      <c r="E45" s="38">
        <f t="shared" si="0"/>
        <v>3297.5471126563689</v>
      </c>
      <c r="F45" s="28">
        <f t="shared" si="3"/>
        <v>186.65361015035845</v>
      </c>
      <c r="G45" s="29">
        <f t="shared" si="4"/>
        <v>3110.8935025060105</v>
      </c>
      <c r="H45" s="27">
        <f t="shared" si="5"/>
        <v>61797.139109019918</v>
      </c>
      <c r="I45" s="30">
        <f t="shared" si="6"/>
        <v>3202.8608909800823</v>
      </c>
      <c r="J45" s="1"/>
      <c r="K45" s="1"/>
    </row>
    <row r="46" spans="1:11" x14ac:dyDescent="0.6">
      <c r="A46" s="17">
        <f t="shared" ref="A46" si="35">A45+1</f>
        <v>30</v>
      </c>
      <c r="B46" s="20"/>
      <c r="C46" s="32">
        <f t="shared" si="8"/>
        <v>42185</v>
      </c>
      <c r="D46" s="30">
        <f t="shared" si="2"/>
        <v>30</v>
      </c>
      <c r="E46" s="38">
        <f t="shared" si="0"/>
        <v>3297.5471126563689</v>
      </c>
      <c r="F46" s="28">
        <f t="shared" si="3"/>
        <v>94.686221676218992</v>
      </c>
      <c r="G46" s="29">
        <f t="shared" si="4"/>
        <v>3202.8608909801501</v>
      </c>
      <c r="H46" s="27">
        <f t="shared" si="5"/>
        <v>65000.000000000065</v>
      </c>
      <c r="I46" s="30">
        <f t="shared" si="6"/>
        <v>-6.5483618527650833E-11</v>
      </c>
      <c r="J46" s="1"/>
      <c r="K46" s="1"/>
    </row>
    <row r="47" spans="1:11" x14ac:dyDescent="0.6">
      <c r="A47" s="17">
        <f t="shared" ref="A47" si="36">A46+1</f>
        <v>31</v>
      </c>
      <c r="B47" s="20"/>
      <c r="C47" s="32" t="str">
        <f t="shared" si="8"/>
        <v>----</v>
      </c>
      <c r="D47" s="30" t="str">
        <f t="shared" si="2"/>
        <v>----</v>
      </c>
      <c r="E47" s="38" t="str">
        <f t="shared" si="0"/>
        <v>----</v>
      </c>
      <c r="F47" s="28" t="str">
        <f t="shared" si="3"/>
        <v>----</v>
      </c>
      <c r="G47" s="29" t="str">
        <f t="shared" si="4"/>
        <v>----</v>
      </c>
      <c r="H47" s="27" t="str">
        <f t="shared" si="5"/>
        <v>----</v>
      </c>
      <c r="I47" s="30" t="str">
        <f t="shared" si="6"/>
        <v>----</v>
      </c>
      <c r="J47" s="1"/>
      <c r="K47" s="1"/>
    </row>
    <row r="48" spans="1:11" x14ac:dyDescent="0.6">
      <c r="A48" s="17">
        <f t="shared" ref="A48" si="37">A47+1</f>
        <v>32</v>
      </c>
      <c r="B48" s="20"/>
      <c r="C48" s="32" t="str">
        <f t="shared" si="8"/>
        <v>----</v>
      </c>
      <c r="D48" s="30" t="str">
        <f t="shared" si="2"/>
        <v>----</v>
      </c>
      <c r="E48" s="38" t="str">
        <f t="shared" si="0"/>
        <v>----</v>
      </c>
      <c r="F48" s="28" t="str">
        <f t="shared" si="3"/>
        <v>----</v>
      </c>
      <c r="G48" s="29" t="str">
        <f t="shared" si="4"/>
        <v>----</v>
      </c>
      <c r="H48" s="27" t="str">
        <f t="shared" si="5"/>
        <v>----</v>
      </c>
      <c r="I48" s="30" t="str">
        <f t="shared" si="6"/>
        <v>----</v>
      </c>
    </row>
    <row r="49" spans="1:9" x14ac:dyDescent="0.6">
      <c r="A49" s="17">
        <f t="shared" ref="A49" si="38">A48+1</f>
        <v>33</v>
      </c>
      <c r="B49" s="20"/>
      <c r="C49" s="32" t="str">
        <f t="shared" si="8"/>
        <v>----</v>
      </c>
      <c r="D49" s="30" t="str">
        <f t="shared" si="2"/>
        <v>----</v>
      </c>
      <c r="E49" s="38" t="str">
        <f t="shared" si="0"/>
        <v>----</v>
      </c>
      <c r="F49" s="28" t="str">
        <f t="shared" si="3"/>
        <v>----</v>
      </c>
      <c r="G49" s="29" t="str">
        <f t="shared" si="4"/>
        <v>----</v>
      </c>
      <c r="H49" s="27" t="str">
        <f t="shared" si="5"/>
        <v>----</v>
      </c>
      <c r="I49" s="30" t="str">
        <f t="shared" si="6"/>
        <v>----</v>
      </c>
    </row>
    <row r="50" spans="1:9" x14ac:dyDescent="0.6">
      <c r="A50" s="17">
        <f t="shared" ref="A50" si="39">A49+1</f>
        <v>34</v>
      </c>
      <c r="B50" s="20"/>
      <c r="C50" s="32" t="str">
        <f t="shared" si="8"/>
        <v>----</v>
      </c>
      <c r="D50" s="30" t="str">
        <f t="shared" si="2"/>
        <v>----</v>
      </c>
      <c r="E50" s="38" t="str">
        <f t="shared" si="0"/>
        <v>----</v>
      </c>
      <c r="F50" s="28" t="str">
        <f t="shared" si="3"/>
        <v>----</v>
      </c>
      <c r="G50" s="29" t="str">
        <f t="shared" si="4"/>
        <v>----</v>
      </c>
      <c r="H50" s="27" t="str">
        <f t="shared" si="5"/>
        <v>----</v>
      </c>
      <c r="I50" s="30" t="str">
        <f t="shared" si="6"/>
        <v>----</v>
      </c>
    </row>
    <row r="51" spans="1:9" x14ac:dyDescent="0.6">
      <c r="A51" s="17">
        <f t="shared" ref="A51" si="40">A50+1</f>
        <v>35</v>
      </c>
      <c r="B51" s="20"/>
      <c r="C51" s="32" t="str">
        <f t="shared" si="8"/>
        <v>----</v>
      </c>
      <c r="D51" s="30" t="str">
        <f t="shared" si="2"/>
        <v>----</v>
      </c>
      <c r="E51" s="38" t="str">
        <f t="shared" si="0"/>
        <v>----</v>
      </c>
      <c r="F51" s="28" t="str">
        <f t="shared" si="3"/>
        <v>----</v>
      </c>
      <c r="G51" s="29" t="str">
        <f t="shared" si="4"/>
        <v>----</v>
      </c>
      <c r="H51" s="27" t="str">
        <f t="shared" si="5"/>
        <v>----</v>
      </c>
      <c r="I51" s="30" t="str">
        <f t="shared" si="6"/>
        <v>----</v>
      </c>
    </row>
    <row r="52" spans="1:9" x14ac:dyDescent="0.6">
      <c r="A52" s="17">
        <f t="shared" ref="A52" si="41">A51+1</f>
        <v>36</v>
      </c>
      <c r="B52" s="20"/>
      <c r="C52" s="32" t="str">
        <f t="shared" si="8"/>
        <v>----</v>
      </c>
      <c r="D52" s="30" t="str">
        <f t="shared" si="2"/>
        <v>----</v>
      </c>
      <c r="E52" s="38" t="str">
        <f t="shared" si="0"/>
        <v>----</v>
      </c>
      <c r="F52" s="28" t="str">
        <f t="shared" si="3"/>
        <v>----</v>
      </c>
      <c r="G52" s="29" t="str">
        <f t="shared" si="4"/>
        <v>----</v>
      </c>
      <c r="H52" s="27" t="str">
        <f t="shared" si="5"/>
        <v>----</v>
      </c>
      <c r="I52" s="30" t="str">
        <f t="shared" si="6"/>
        <v>----</v>
      </c>
    </row>
    <row r="53" spans="1:9" x14ac:dyDescent="0.6">
      <c r="A53" s="17">
        <f t="shared" ref="A53" si="42">A52+1</f>
        <v>37</v>
      </c>
      <c r="B53" s="20"/>
      <c r="C53" s="32" t="str">
        <f t="shared" si="8"/>
        <v>----</v>
      </c>
      <c r="D53" s="30" t="str">
        <f t="shared" si="2"/>
        <v>----</v>
      </c>
      <c r="E53" s="38" t="str">
        <f t="shared" si="0"/>
        <v>----</v>
      </c>
      <c r="F53" s="28" t="str">
        <f t="shared" si="3"/>
        <v>----</v>
      </c>
      <c r="G53" s="29" t="str">
        <f t="shared" si="4"/>
        <v>----</v>
      </c>
      <c r="H53" s="27" t="str">
        <f t="shared" si="5"/>
        <v>----</v>
      </c>
      <c r="I53" s="30" t="str">
        <f t="shared" si="6"/>
        <v>----</v>
      </c>
    </row>
    <row r="54" spans="1:9" x14ac:dyDescent="0.6">
      <c r="A54" s="17">
        <f t="shared" ref="A54" si="43">A53+1</f>
        <v>38</v>
      </c>
      <c r="B54" s="20"/>
      <c r="C54" s="32" t="str">
        <f t="shared" si="8"/>
        <v>----</v>
      </c>
      <c r="D54" s="30" t="str">
        <f t="shared" si="2"/>
        <v>----</v>
      </c>
      <c r="E54" s="38" t="str">
        <f t="shared" si="0"/>
        <v>----</v>
      </c>
      <c r="F54" s="28" t="str">
        <f t="shared" si="3"/>
        <v>----</v>
      </c>
      <c r="G54" s="29" t="str">
        <f t="shared" si="4"/>
        <v>----</v>
      </c>
      <c r="H54" s="27" t="str">
        <f t="shared" si="5"/>
        <v>----</v>
      </c>
      <c r="I54" s="30" t="str">
        <f t="shared" si="6"/>
        <v>----</v>
      </c>
    </row>
    <row r="55" spans="1:9" x14ac:dyDescent="0.6">
      <c r="A55" s="17">
        <f t="shared" ref="A55" si="44">A54+1</f>
        <v>39</v>
      </c>
      <c r="B55" s="20"/>
      <c r="C55" s="32" t="str">
        <f t="shared" si="8"/>
        <v>----</v>
      </c>
      <c r="D55" s="30" t="str">
        <f t="shared" si="2"/>
        <v>----</v>
      </c>
      <c r="E55" s="38" t="str">
        <f t="shared" si="0"/>
        <v>----</v>
      </c>
      <c r="F55" s="28" t="str">
        <f t="shared" si="3"/>
        <v>----</v>
      </c>
      <c r="G55" s="29" t="str">
        <f t="shared" si="4"/>
        <v>----</v>
      </c>
      <c r="H55" s="27" t="str">
        <f t="shared" si="5"/>
        <v>----</v>
      </c>
      <c r="I55" s="30" t="str">
        <f t="shared" si="6"/>
        <v>----</v>
      </c>
    </row>
    <row r="56" spans="1:9" x14ac:dyDescent="0.6">
      <c r="A56" s="17">
        <f t="shared" ref="A56" si="45">A55+1</f>
        <v>40</v>
      </c>
      <c r="B56" s="20"/>
      <c r="C56" s="32" t="str">
        <f t="shared" si="8"/>
        <v>----</v>
      </c>
      <c r="D56" s="30" t="str">
        <f t="shared" si="2"/>
        <v>----</v>
      </c>
      <c r="E56" s="38" t="str">
        <f t="shared" si="0"/>
        <v>----</v>
      </c>
      <c r="F56" s="28" t="str">
        <f t="shared" si="3"/>
        <v>----</v>
      </c>
      <c r="G56" s="29" t="str">
        <f t="shared" si="4"/>
        <v>----</v>
      </c>
      <c r="H56" s="27" t="str">
        <f t="shared" si="5"/>
        <v>----</v>
      </c>
      <c r="I56" s="30" t="str">
        <f t="shared" si="6"/>
        <v>----</v>
      </c>
    </row>
    <row r="57" spans="1:9" x14ac:dyDescent="0.6">
      <c r="A57" s="17">
        <f t="shared" ref="A57" si="46">A56+1</f>
        <v>41</v>
      </c>
      <c r="B57" s="20"/>
      <c r="C57" s="32" t="str">
        <f t="shared" si="8"/>
        <v>----</v>
      </c>
      <c r="D57" s="30" t="str">
        <f t="shared" si="2"/>
        <v>----</v>
      </c>
      <c r="E57" s="38" t="str">
        <f t="shared" si="0"/>
        <v>----</v>
      </c>
      <c r="F57" s="28" t="str">
        <f t="shared" si="3"/>
        <v>----</v>
      </c>
      <c r="G57" s="29" t="str">
        <f t="shared" si="4"/>
        <v>----</v>
      </c>
      <c r="H57" s="27" t="str">
        <f t="shared" si="5"/>
        <v>----</v>
      </c>
      <c r="I57" s="30" t="str">
        <f t="shared" si="6"/>
        <v>----</v>
      </c>
    </row>
    <row r="58" spans="1:9" x14ac:dyDescent="0.6">
      <c r="A58" s="17">
        <f t="shared" ref="A58" si="47">A57+1</f>
        <v>42</v>
      </c>
      <c r="B58" s="20"/>
      <c r="C58" s="32" t="str">
        <f t="shared" si="8"/>
        <v>----</v>
      </c>
      <c r="D58" s="30" t="str">
        <f t="shared" si="2"/>
        <v>----</v>
      </c>
      <c r="E58" s="38" t="str">
        <f t="shared" si="0"/>
        <v>----</v>
      </c>
      <c r="F58" s="28" t="str">
        <f t="shared" si="3"/>
        <v>----</v>
      </c>
      <c r="G58" s="29" t="str">
        <f t="shared" si="4"/>
        <v>----</v>
      </c>
      <c r="H58" s="27" t="str">
        <f t="shared" si="5"/>
        <v>----</v>
      </c>
      <c r="I58" s="30" t="str">
        <f t="shared" si="6"/>
        <v>----</v>
      </c>
    </row>
    <row r="59" spans="1:9" x14ac:dyDescent="0.6">
      <c r="A59" s="17">
        <f t="shared" ref="A59" si="48">A58+1</f>
        <v>43</v>
      </c>
      <c r="B59" s="20"/>
      <c r="C59" s="32" t="str">
        <f t="shared" si="8"/>
        <v>----</v>
      </c>
      <c r="D59" s="30" t="str">
        <f t="shared" si="2"/>
        <v>----</v>
      </c>
      <c r="E59" s="38" t="str">
        <f t="shared" si="0"/>
        <v>----</v>
      </c>
      <c r="F59" s="28" t="str">
        <f t="shared" si="3"/>
        <v>----</v>
      </c>
      <c r="G59" s="29" t="str">
        <f t="shared" si="4"/>
        <v>----</v>
      </c>
      <c r="H59" s="27" t="str">
        <f t="shared" si="5"/>
        <v>----</v>
      </c>
      <c r="I59" s="30" t="str">
        <f t="shared" si="6"/>
        <v>----</v>
      </c>
    </row>
    <row r="60" spans="1:9" x14ac:dyDescent="0.6">
      <c r="A60" s="17">
        <f t="shared" ref="A60" si="49">A59+1</f>
        <v>44</v>
      </c>
      <c r="B60" s="20"/>
      <c r="C60" s="32" t="str">
        <f t="shared" si="8"/>
        <v>----</v>
      </c>
      <c r="D60" s="30" t="str">
        <f t="shared" si="2"/>
        <v>----</v>
      </c>
      <c r="E60" s="38" t="str">
        <f t="shared" si="0"/>
        <v>----</v>
      </c>
      <c r="F60" s="28" t="str">
        <f t="shared" si="3"/>
        <v>----</v>
      </c>
      <c r="G60" s="29" t="str">
        <f t="shared" si="4"/>
        <v>----</v>
      </c>
      <c r="H60" s="27" t="str">
        <f t="shared" si="5"/>
        <v>----</v>
      </c>
      <c r="I60" s="30" t="str">
        <f t="shared" si="6"/>
        <v>----</v>
      </c>
    </row>
  </sheetData>
  <mergeCells count="12">
    <mergeCell ref="J1:L1"/>
    <mergeCell ref="C13:C14"/>
    <mergeCell ref="C1:I1"/>
    <mergeCell ref="F7:G7"/>
    <mergeCell ref="F5:G5"/>
    <mergeCell ref="F13:F14"/>
    <mergeCell ref="G13:G14"/>
    <mergeCell ref="H13:H14"/>
    <mergeCell ref="I13:I14"/>
    <mergeCell ref="E13:E14"/>
    <mergeCell ref="D13:D14"/>
    <mergeCell ref="G2:I2"/>
  </mergeCells>
  <phoneticPr fontId="0" type="noConversion"/>
  <conditionalFormatting sqref="C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paperSize="9" scale="91" orientation="portrait" horizontalDpi="180" verticalDpi="180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2"/>
  <sheetViews>
    <sheetView zoomScaleNormal="100" workbookViewId="0">
      <selection activeCell="M4" sqref="M4"/>
    </sheetView>
  </sheetViews>
  <sheetFormatPr defaultRowHeight="13" x14ac:dyDescent="0.6"/>
  <cols>
    <col min="1" max="1" width="9.1328125" customWidth="1"/>
    <col min="2" max="2" width="5.54296875" customWidth="1"/>
    <col min="3" max="3" width="20.40625" customWidth="1"/>
    <col min="4" max="4" width="13.1328125" customWidth="1"/>
    <col min="5" max="5" width="15" customWidth="1"/>
    <col min="6" max="6" width="14.1328125" customWidth="1"/>
    <col min="7" max="7" width="12.26953125" customWidth="1"/>
    <col min="8" max="9" width="14.26953125" customWidth="1"/>
  </cols>
  <sheetData>
    <row r="1" spans="3:15" ht="39.75" customHeight="1" thickTop="1" thickBot="1" x14ac:dyDescent="0.75">
      <c r="C1" s="100" t="s">
        <v>27</v>
      </c>
      <c r="D1" s="101"/>
      <c r="E1" s="101"/>
      <c r="F1" s="101"/>
      <c r="G1" s="101"/>
      <c r="H1" s="101"/>
      <c r="I1" s="119"/>
    </row>
    <row r="2" spans="3:15" ht="19.5" thickTop="1" thickBot="1" x14ac:dyDescent="0.95">
      <c r="C2" s="48"/>
      <c r="D2" s="94"/>
      <c r="E2" s="94"/>
      <c r="F2" s="94"/>
      <c r="G2" s="120" t="s">
        <v>17</v>
      </c>
      <c r="H2" s="120"/>
      <c r="I2" s="121"/>
      <c r="M2" s="7"/>
      <c r="N2" s="7"/>
      <c r="O2" s="7"/>
    </row>
    <row r="3" spans="3:15" ht="16.25" thickBot="1" x14ac:dyDescent="0.85">
      <c r="C3" s="48"/>
      <c r="D3" s="40" t="s">
        <v>1</v>
      </c>
      <c r="E3" s="15">
        <v>50000</v>
      </c>
      <c r="F3" s="41"/>
      <c r="G3" s="41"/>
      <c r="H3" s="41"/>
      <c r="I3" s="49"/>
      <c r="M3" s="65" t="s">
        <v>26</v>
      </c>
      <c r="N3" s="33"/>
      <c r="O3" s="7"/>
    </row>
    <row r="4" spans="3:15" ht="16.25" thickBot="1" x14ac:dyDescent="0.85">
      <c r="C4" s="48"/>
      <c r="D4" s="40"/>
      <c r="E4" s="42"/>
      <c r="F4" s="41"/>
      <c r="G4" s="41"/>
      <c r="H4" s="41"/>
      <c r="I4" s="49"/>
      <c r="M4" s="7"/>
      <c r="N4" s="7"/>
      <c r="O4" s="7"/>
    </row>
    <row r="5" spans="3:15" ht="16.25" thickBot="1" x14ac:dyDescent="0.85">
      <c r="C5" s="115" t="s">
        <v>23</v>
      </c>
      <c r="D5" s="116"/>
      <c r="E5" s="16">
        <v>0.08</v>
      </c>
      <c r="F5" s="41"/>
      <c r="G5" s="41"/>
      <c r="H5" s="41"/>
      <c r="I5" s="49"/>
    </row>
    <row r="6" spans="3:15" ht="16" thickBot="1" x14ac:dyDescent="0.8">
      <c r="C6" s="48"/>
      <c r="D6" s="40"/>
      <c r="E6" s="40"/>
      <c r="F6" s="41"/>
      <c r="G6" s="41"/>
      <c r="H6" s="41"/>
      <c r="I6" s="49"/>
    </row>
    <row r="7" spans="3:15" ht="19" thickBot="1" x14ac:dyDescent="1.1000000000000001">
      <c r="C7" s="117" t="s">
        <v>24</v>
      </c>
      <c r="D7" s="118"/>
      <c r="E7" s="16">
        <v>7.0000000000000007E-2</v>
      </c>
      <c r="F7" s="122" t="s">
        <v>5</v>
      </c>
      <c r="G7" s="122"/>
      <c r="H7" s="41" t="str">
        <f xml:space="preserve"> CONCATENATE("i",H9," =")</f>
        <v>i1 =</v>
      </c>
      <c r="I7" s="50">
        <f>(1+E7)^(1/H9)-1</f>
        <v>7.0000000000000062E-2</v>
      </c>
      <c r="K7" s="34"/>
    </row>
    <row r="8" spans="3:15" ht="16" thickBot="1" x14ac:dyDescent="0.8">
      <c r="C8" s="48"/>
      <c r="D8" s="40"/>
      <c r="E8" s="40"/>
      <c r="F8" s="41"/>
      <c r="G8" s="41"/>
      <c r="H8" s="41"/>
      <c r="I8" s="49"/>
    </row>
    <row r="9" spans="3:15" ht="16.25" thickBot="1" x14ac:dyDescent="0.85">
      <c r="C9" s="48"/>
      <c r="D9" s="40" t="s">
        <v>4</v>
      </c>
      <c r="E9" s="15">
        <v>15</v>
      </c>
      <c r="F9" s="122" t="s">
        <v>22</v>
      </c>
      <c r="G9" s="122"/>
      <c r="H9" s="15">
        <v>1</v>
      </c>
      <c r="I9" s="49"/>
    </row>
    <row r="10" spans="3:15" ht="13.75" thickBot="1" x14ac:dyDescent="0.75">
      <c r="C10" s="48"/>
      <c r="D10" s="41"/>
      <c r="E10" s="41"/>
      <c r="F10" s="43"/>
      <c r="G10" s="41"/>
      <c r="H10" s="41"/>
      <c r="I10" s="49"/>
    </row>
    <row r="11" spans="3:15" ht="16.25" thickBot="1" x14ac:dyDescent="0.85">
      <c r="C11" s="48"/>
      <c r="D11" s="41" t="s">
        <v>3</v>
      </c>
      <c r="E11" s="41">
        <f>E9*H9</f>
        <v>15</v>
      </c>
      <c r="F11" s="41"/>
      <c r="G11" s="40" t="s">
        <v>13</v>
      </c>
      <c r="H11" s="22">
        <v>36890</v>
      </c>
      <c r="I11" s="49"/>
    </row>
    <row r="12" spans="3:15" x14ac:dyDescent="0.6">
      <c r="C12" s="48"/>
      <c r="D12" s="41"/>
      <c r="E12" s="41"/>
      <c r="F12" s="41"/>
      <c r="G12" s="41"/>
      <c r="H12" s="41"/>
      <c r="I12" s="49"/>
    </row>
    <row r="13" spans="3:15" ht="18" x14ac:dyDescent="0.8">
      <c r="C13" s="48"/>
      <c r="D13" s="44" t="s">
        <v>0</v>
      </c>
      <c r="E13" s="45">
        <f>E3/sn┐i</f>
        <v>1989.7312350503275</v>
      </c>
      <c r="F13" s="46" t="s">
        <v>10</v>
      </c>
      <c r="G13" s="41"/>
      <c r="H13" s="51" t="s">
        <v>25</v>
      </c>
      <c r="I13" s="52">
        <f>((1+I7)^E11-1)/I7</f>
        <v>25.129022010219042</v>
      </c>
    </row>
    <row r="14" spans="3:15" ht="13.75" thickBot="1" x14ac:dyDescent="0.75">
      <c r="C14" s="48"/>
      <c r="D14" s="41"/>
      <c r="E14" s="41"/>
      <c r="F14" s="41"/>
      <c r="G14" s="41"/>
      <c r="H14" s="41"/>
      <c r="I14" s="49"/>
    </row>
    <row r="15" spans="3:15" ht="12.75" customHeight="1" x14ac:dyDescent="0.6">
      <c r="C15" s="123" t="s">
        <v>12</v>
      </c>
      <c r="D15" s="123" t="s">
        <v>14</v>
      </c>
      <c r="E15" s="125" t="s">
        <v>19</v>
      </c>
      <c r="F15" s="113" t="s">
        <v>20</v>
      </c>
      <c r="G15" s="113" t="s">
        <v>0</v>
      </c>
      <c r="H15" s="113" t="s">
        <v>21</v>
      </c>
      <c r="I15" s="113" t="s">
        <v>9</v>
      </c>
    </row>
    <row r="16" spans="3:15" ht="24" customHeight="1" thickBot="1" x14ac:dyDescent="0.75">
      <c r="C16" s="124"/>
      <c r="D16" s="124"/>
      <c r="E16" s="126"/>
      <c r="F16" s="114"/>
      <c r="G16" s="114"/>
      <c r="H16" s="114"/>
      <c r="I16" s="114"/>
    </row>
    <row r="17" spans="1:9" x14ac:dyDescent="0.6">
      <c r="C17" s="53"/>
      <c r="D17" s="27"/>
      <c r="E17" s="38"/>
      <c r="F17" s="28"/>
      <c r="G17" s="29"/>
      <c r="H17" s="27"/>
      <c r="I17" s="54"/>
    </row>
    <row r="18" spans="1:9" x14ac:dyDescent="0.6">
      <c r="C18" s="55"/>
      <c r="D18" s="27"/>
      <c r="E18" s="38"/>
      <c r="F18" s="28"/>
      <c r="G18" s="29"/>
      <c r="H18" s="27">
        <v>0</v>
      </c>
      <c r="I18" s="54">
        <f>$E$3</f>
        <v>50000</v>
      </c>
    </row>
    <row r="19" spans="1:9" x14ac:dyDescent="0.6">
      <c r="A19" s="17">
        <f>A18+1</f>
        <v>1</v>
      </c>
      <c r="B19" s="20"/>
      <c r="C19" s="56">
        <f>IF(A19&gt;$E$11,"----",IF($H$11="","",H11))</f>
        <v>36890</v>
      </c>
      <c r="D19" s="30">
        <f>IF(A19&gt;$E$11, "----",D18+1)</f>
        <v>1</v>
      </c>
      <c r="E19" s="39">
        <f t="shared" ref="E19:E62" si="0">IF(A19&gt;$E$11,"----",Rata_1)</f>
        <v>1989.7312350503275</v>
      </c>
      <c r="F19" s="36">
        <f>IF(A19&gt;$E$11,"----",$E$3*$E$5/$H$9)</f>
        <v>4000</v>
      </c>
      <c r="G19" s="37">
        <f>IF(A19&gt;$E$11,"----",E19+F19)</f>
        <v>5989.7312350503271</v>
      </c>
      <c r="H19" s="35">
        <f>IF(A19&gt;$E$11,"----",E19+H18*(1+$I$7))</f>
        <v>1989.7312350503275</v>
      </c>
      <c r="I19" s="57">
        <f>IF(A19&gt;$E$11,"----",$I$18-H19)</f>
        <v>48010.268764949673</v>
      </c>
    </row>
    <row r="20" spans="1:9" x14ac:dyDescent="0.6">
      <c r="A20" s="17">
        <f t="shared" ref="A20:A62" si="1">A19+1</f>
        <v>2</v>
      </c>
      <c r="B20" s="20"/>
      <c r="C20" s="56">
        <f>IF(A20&gt;$E$11,"----",IF(C19="","",DATE((YEAR(C19)-1900),(MONTH(C19)+(12/$H$9)),DAY(C19))))</f>
        <v>37255</v>
      </c>
      <c r="D20" s="30">
        <f t="shared" ref="D20:D62" si="2">IF(A20&gt;$E$11, "----",D19+1)</f>
        <v>2</v>
      </c>
      <c r="E20" s="39">
        <f t="shared" si="0"/>
        <v>1989.7312350503275</v>
      </c>
      <c r="F20" s="36">
        <f t="shared" ref="F20:F62" si="3">IF(A20&gt;$E$11,"----",$E$3*$E$5/$H$9)</f>
        <v>4000</v>
      </c>
      <c r="G20" s="37">
        <f t="shared" ref="G20:G62" si="4">IF(A20&gt;$E$11,"----",E20+F20)</f>
        <v>5989.7312350503271</v>
      </c>
      <c r="H20" s="35">
        <f t="shared" ref="H20:H62" si="5">IF(A20&gt;$E$11,"----",E20+H19*(1+$I$7))</f>
        <v>4118.7436565541775</v>
      </c>
      <c r="I20" s="57">
        <f t="shared" ref="I20:I62" si="6">IF(A20&gt;$E$11,"----",$I$18-H20)</f>
        <v>45881.256343445821</v>
      </c>
    </row>
    <row r="21" spans="1:9" x14ac:dyDescent="0.6">
      <c r="A21" s="17">
        <f t="shared" si="1"/>
        <v>3</v>
      </c>
      <c r="B21" s="20"/>
      <c r="C21" s="56">
        <f t="shared" ref="C21:C62" si="7">IF(A21&gt;$E$11,"----",IF(C20="","",DATE((YEAR(C20)-1900),(MONTH(C20)+(12/$H$9)),DAY(C20))))</f>
        <v>37620</v>
      </c>
      <c r="D21" s="30">
        <f t="shared" si="2"/>
        <v>3</v>
      </c>
      <c r="E21" s="39">
        <f t="shared" si="0"/>
        <v>1989.7312350503275</v>
      </c>
      <c r="F21" s="36">
        <f t="shared" si="3"/>
        <v>4000</v>
      </c>
      <c r="G21" s="37">
        <f t="shared" si="4"/>
        <v>5989.7312350503271</v>
      </c>
      <c r="H21" s="35">
        <f t="shared" si="5"/>
        <v>6396.7869475632979</v>
      </c>
      <c r="I21" s="57">
        <f t="shared" si="6"/>
        <v>43603.213052436702</v>
      </c>
    </row>
    <row r="22" spans="1:9" x14ac:dyDescent="0.6">
      <c r="A22" s="17">
        <f t="shared" si="1"/>
        <v>4</v>
      </c>
      <c r="B22" s="20"/>
      <c r="C22" s="56">
        <f t="shared" si="7"/>
        <v>37985</v>
      </c>
      <c r="D22" s="30">
        <f t="shared" si="2"/>
        <v>4</v>
      </c>
      <c r="E22" s="39">
        <f t="shared" si="0"/>
        <v>1989.7312350503275</v>
      </c>
      <c r="F22" s="36">
        <f t="shared" si="3"/>
        <v>4000</v>
      </c>
      <c r="G22" s="37">
        <f t="shared" si="4"/>
        <v>5989.7312350503271</v>
      </c>
      <c r="H22" s="35">
        <f t="shared" si="5"/>
        <v>8834.2932689430563</v>
      </c>
      <c r="I22" s="57">
        <f t="shared" si="6"/>
        <v>41165.70673105694</v>
      </c>
    </row>
    <row r="23" spans="1:9" x14ac:dyDescent="0.6">
      <c r="A23" s="17">
        <f t="shared" si="1"/>
        <v>5</v>
      </c>
      <c r="B23" s="20"/>
      <c r="C23" s="56">
        <f t="shared" si="7"/>
        <v>38351</v>
      </c>
      <c r="D23" s="30">
        <f t="shared" si="2"/>
        <v>5</v>
      </c>
      <c r="E23" s="39">
        <f t="shared" si="0"/>
        <v>1989.7312350503275</v>
      </c>
      <c r="F23" s="36">
        <f t="shared" si="3"/>
        <v>4000</v>
      </c>
      <c r="G23" s="37">
        <f t="shared" si="4"/>
        <v>5989.7312350503271</v>
      </c>
      <c r="H23" s="35">
        <f t="shared" si="5"/>
        <v>11442.425032819398</v>
      </c>
      <c r="I23" s="57">
        <f t="shared" si="6"/>
        <v>38557.574967180604</v>
      </c>
    </row>
    <row r="24" spans="1:9" x14ac:dyDescent="0.6">
      <c r="A24" s="17">
        <f t="shared" si="1"/>
        <v>6</v>
      </c>
      <c r="B24" s="20"/>
      <c r="C24" s="56">
        <f t="shared" si="7"/>
        <v>38716</v>
      </c>
      <c r="D24" s="30">
        <f t="shared" si="2"/>
        <v>6</v>
      </c>
      <c r="E24" s="39">
        <f t="shared" si="0"/>
        <v>1989.7312350503275</v>
      </c>
      <c r="F24" s="36">
        <f t="shared" si="3"/>
        <v>4000</v>
      </c>
      <c r="G24" s="37">
        <f t="shared" si="4"/>
        <v>5989.7312350503271</v>
      </c>
      <c r="H24" s="35">
        <f t="shared" si="5"/>
        <v>14233.126020167083</v>
      </c>
      <c r="I24" s="57">
        <f t="shared" si="6"/>
        <v>35766.873979832919</v>
      </c>
    </row>
    <row r="25" spans="1:9" x14ac:dyDescent="0.6">
      <c r="A25" s="17">
        <f t="shared" si="1"/>
        <v>7</v>
      </c>
      <c r="B25" s="20"/>
      <c r="C25" s="56">
        <f t="shared" si="7"/>
        <v>39081</v>
      </c>
      <c r="D25" s="30">
        <f t="shared" si="2"/>
        <v>7</v>
      </c>
      <c r="E25" s="39">
        <f t="shared" si="0"/>
        <v>1989.7312350503275</v>
      </c>
      <c r="F25" s="36">
        <f t="shared" si="3"/>
        <v>4000</v>
      </c>
      <c r="G25" s="37">
        <f t="shared" si="4"/>
        <v>5989.7312350503271</v>
      </c>
      <c r="H25" s="35">
        <f t="shared" si="5"/>
        <v>17219.176076629108</v>
      </c>
      <c r="I25" s="57">
        <f t="shared" si="6"/>
        <v>32780.823923370888</v>
      </c>
    </row>
    <row r="26" spans="1:9" x14ac:dyDescent="0.6">
      <c r="A26" s="17">
        <f t="shared" si="1"/>
        <v>8</v>
      </c>
      <c r="B26" s="20"/>
      <c r="C26" s="56">
        <f t="shared" si="7"/>
        <v>39446</v>
      </c>
      <c r="D26" s="30">
        <f t="shared" si="2"/>
        <v>8</v>
      </c>
      <c r="E26" s="39">
        <f t="shared" si="0"/>
        <v>1989.7312350503275</v>
      </c>
      <c r="F26" s="36">
        <f t="shared" si="3"/>
        <v>4000</v>
      </c>
      <c r="G26" s="37">
        <f t="shared" si="4"/>
        <v>5989.7312350503271</v>
      </c>
      <c r="H26" s="35">
        <f t="shared" si="5"/>
        <v>20414.249637043475</v>
      </c>
      <c r="I26" s="57">
        <f t="shared" si="6"/>
        <v>29585.750362956525</v>
      </c>
    </row>
    <row r="27" spans="1:9" x14ac:dyDescent="0.6">
      <c r="A27" s="17">
        <f t="shared" si="1"/>
        <v>9</v>
      </c>
      <c r="B27" s="20"/>
      <c r="C27" s="56">
        <f t="shared" si="7"/>
        <v>39812</v>
      </c>
      <c r="D27" s="30">
        <f t="shared" si="2"/>
        <v>9</v>
      </c>
      <c r="E27" s="39">
        <f t="shared" si="0"/>
        <v>1989.7312350503275</v>
      </c>
      <c r="F27" s="36">
        <f t="shared" si="3"/>
        <v>4000</v>
      </c>
      <c r="G27" s="37">
        <f t="shared" si="4"/>
        <v>5989.7312350503271</v>
      </c>
      <c r="H27" s="35">
        <f t="shared" si="5"/>
        <v>23832.978346686847</v>
      </c>
      <c r="I27" s="57">
        <f t="shared" si="6"/>
        <v>26167.021653313153</v>
      </c>
    </row>
    <row r="28" spans="1:9" x14ac:dyDescent="0.6">
      <c r="A28" s="17">
        <f t="shared" si="1"/>
        <v>10</v>
      </c>
      <c r="B28" s="20"/>
      <c r="C28" s="56">
        <f t="shared" si="7"/>
        <v>40177</v>
      </c>
      <c r="D28" s="30">
        <f t="shared" si="2"/>
        <v>10</v>
      </c>
      <c r="E28" s="39">
        <f t="shared" si="0"/>
        <v>1989.7312350503275</v>
      </c>
      <c r="F28" s="36">
        <f t="shared" si="3"/>
        <v>4000</v>
      </c>
      <c r="G28" s="37">
        <f t="shared" si="4"/>
        <v>5989.7312350503271</v>
      </c>
      <c r="H28" s="35">
        <f t="shared" si="5"/>
        <v>27491.018066005254</v>
      </c>
      <c r="I28" s="57">
        <f t="shared" si="6"/>
        <v>22508.981933994746</v>
      </c>
    </row>
    <row r="29" spans="1:9" x14ac:dyDescent="0.6">
      <c r="A29" s="17">
        <f t="shared" si="1"/>
        <v>11</v>
      </c>
      <c r="B29" s="20"/>
      <c r="C29" s="56">
        <f t="shared" si="7"/>
        <v>40542</v>
      </c>
      <c r="D29" s="30">
        <f t="shared" si="2"/>
        <v>11</v>
      </c>
      <c r="E29" s="39">
        <f t="shared" si="0"/>
        <v>1989.7312350503275</v>
      </c>
      <c r="F29" s="36">
        <f t="shared" si="3"/>
        <v>4000</v>
      </c>
      <c r="G29" s="37">
        <f t="shared" si="4"/>
        <v>5989.7312350503271</v>
      </c>
      <c r="H29" s="35">
        <f t="shared" si="5"/>
        <v>31405.120565675952</v>
      </c>
      <c r="I29" s="57">
        <f t="shared" si="6"/>
        <v>18594.879434324048</v>
      </c>
    </row>
    <row r="30" spans="1:9" x14ac:dyDescent="0.6">
      <c r="A30" s="17">
        <f t="shared" si="1"/>
        <v>12</v>
      </c>
      <c r="B30" s="20"/>
      <c r="C30" s="56">
        <f t="shared" si="7"/>
        <v>40907</v>
      </c>
      <c r="D30" s="30">
        <f t="shared" si="2"/>
        <v>12</v>
      </c>
      <c r="E30" s="39">
        <f t="shared" si="0"/>
        <v>1989.7312350503275</v>
      </c>
      <c r="F30" s="36">
        <f t="shared" si="3"/>
        <v>4000</v>
      </c>
      <c r="G30" s="37">
        <f t="shared" si="4"/>
        <v>5989.7312350503271</v>
      </c>
      <c r="H30" s="35">
        <f t="shared" si="5"/>
        <v>35593.210240323599</v>
      </c>
      <c r="I30" s="57">
        <f t="shared" si="6"/>
        <v>14406.789759676401</v>
      </c>
    </row>
    <row r="31" spans="1:9" x14ac:dyDescent="0.6">
      <c r="A31" s="17">
        <f t="shared" si="1"/>
        <v>13</v>
      </c>
      <c r="B31" s="20"/>
      <c r="C31" s="56">
        <f t="shared" si="7"/>
        <v>41273</v>
      </c>
      <c r="D31" s="30">
        <f t="shared" si="2"/>
        <v>13</v>
      </c>
      <c r="E31" s="39">
        <f t="shared" si="0"/>
        <v>1989.7312350503275</v>
      </c>
      <c r="F31" s="36">
        <f t="shared" si="3"/>
        <v>4000</v>
      </c>
      <c r="G31" s="37">
        <f t="shared" si="4"/>
        <v>5989.7312350503271</v>
      </c>
      <c r="H31" s="35">
        <f t="shared" si="5"/>
        <v>40074.466192196582</v>
      </c>
      <c r="I31" s="57">
        <f t="shared" si="6"/>
        <v>9925.5338078034183</v>
      </c>
    </row>
    <row r="32" spans="1:9" x14ac:dyDescent="0.6">
      <c r="A32" s="17">
        <f t="shared" si="1"/>
        <v>14</v>
      </c>
      <c r="B32" s="20"/>
      <c r="C32" s="56">
        <f t="shared" si="7"/>
        <v>41638</v>
      </c>
      <c r="D32" s="30">
        <f t="shared" si="2"/>
        <v>14</v>
      </c>
      <c r="E32" s="39">
        <f t="shared" si="0"/>
        <v>1989.7312350503275</v>
      </c>
      <c r="F32" s="36">
        <f t="shared" si="3"/>
        <v>4000</v>
      </c>
      <c r="G32" s="37">
        <f t="shared" si="4"/>
        <v>5989.7312350503271</v>
      </c>
      <c r="H32" s="35">
        <f t="shared" si="5"/>
        <v>44869.410060700669</v>
      </c>
      <c r="I32" s="57">
        <f t="shared" si="6"/>
        <v>5130.5899392993306</v>
      </c>
    </row>
    <row r="33" spans="1:9" x14ac:dyDescent="0.6">
      <c r="A33" s="17">
        <f t="shared" si="1"/>
        <v>15</v>
      </c>
      <c r="B33" s="20"/>
      <c r="C33" s="56">
        <f t="shared" si="7"/>
        <v>42003</v>
      </c>
      <c r="D33" s="30">
        <f t="shared" si="2"/>
        <v>15</v>
      </c>
      <c r="E33" s="39">
        <f t="shared" si="0"/>
        <v>1989.7312350503275</v>
      </c>
      <c r="F33" s="36">
        <f t="shared" si="3"/>
        <v>4000</v>
      </c>
      <c r="G33" s="37">
        <f t="shared" si="4"/>
        <v>5989.7312350503271</v>
      </c>
      <c r="H33" s="35">
        <f t="shared" si="5"/>
        <v>50000.000000000044</v>
      </c>
      <c r="I33" s="57">
        <f t="shared" si="6"/>
        <v>-4.3655745685100555E-11</v>
      </c>
    </row>
    <row r="34" spans="1:9" x14ac:dyDescent="0.6">
      <c r="A34" s="17">
        <f t="shared" si="1"/>
        <v>16</v>
      </c>
      <c r="B34" s="20"/>
      <c r="C34" s="56" t="str">
        <f t="shared" si="7"/>
        <v>----</v>
      </c>
      <c r="D34" s="30" t="str">
        <f t="shared" si="2"/>
        <v>----</v>
      </c>
      <c r="E34" s="39" t="str">
        <f t="shared" si="0"/>
        <v>----</v>
      </c>
      <c r="F34" s="36" t="str">
        <f t="shared" si="3"/>
        <v>----</v>
      </c>
      <c r="G34" s="37" t="str">
        <f t="shared" si="4"/>
        <v>----</v>
      </c>
      <c r="H34" s="35" t="str">
        <f t="shared" si="5"/>
        <v>----</v>
      </c>
      <c r="I34" s="57" t="str">
        <f t="shared" si="6"/>
        <v>----</v>
      </c>
    </row>
    <row r="35" spans="1:9" x14ac:dyDescent="0.6">
      <c r="A35" s="17">
        <f t="shared" si="1"/>
        <v>17</v>
      </c>
      <c r="B35" s="20"/>
      <c r="C35" s="56" t="str">
        <f t="shared" si="7"/>
        <v>----</v>
      </c>
      <c r="D35" s="30" t="str">
        <f t="shared" si="2"/>
        <v>----</v>
      </c>
      <c r="E35" s="39" t="str">
        <f t="shared" si="0"/>
        <v>----</v>
      </c>
      <c r="F35" s="36" t="str">
        <f t="shared" si="3"/>
        <v>----</v>
      </c>
      <c r="G35" s="37" t="str">
        <f t="shared" si="4"/>
        <v>----</v>
      </c>
      <c r="H35" s="35" t="str">
        <f t="shared" si="5"/>
        <v>----</v>
      </c>
      <c r="I35" s="57" t="str">
        <f t="shared" si="6"/>
        <v>----</v>
      </c>
    </row>
    <row r="36" spans="1:9" x14ac:dyDescent="0.6">
      <c r="A36" s="17">
        <f t="shared" si="1"/>
        <v>18</v>
      </c>
      <c r="B36" s="20"/>
      <c r="C36" s="56" t="str">
        <f t="shared" si="7"/>
        <v>----</v>
      </c>
      <c r="D36" s="30" t="str">
        <f t="shared" si="2"/>
        <v>----</v>
      </c>
      <c r="E36" s="39" t="str">
        <f t="shared" si="0"/>
        <v>----</v>
      </c>
      <c r="F36" s="36" t="str">
        <f t="shared" si="3"/>
        <v>----</v>
      </c>
      <c r="G36" s="37" t="str">
        <f t="shared" si="4"/>
        <v>----</v>
      </c>
      <c r="H36" s="35" t="str">
        <f t="shared" si="5"/>
        <v>----</v>
      </c>
      <c r="I36" s="57" t="str">
        <f t="shared" si="6"/>
        <v>----</v>
      </c>
    </row>
    <row r="37" spans="1:9" x14ac:dyDescent="0.6">
      <c r="A37" s="17">
        <f t="shared" si="1"/>
        <v>19</v>
      </c>
      <c r="B37" s="20"/>
      <c r="C37" s="56" t="str">
        <f t="shared" si="7"/>
        <v>----</v>
      </c>
      <c r="D37" s="30" t="str">
        <f t="shared" si="2"/>
        <v>----</v>
      </c>
      <c r="E37" s="39" t="str">
        <f t="shared" si="0"/>
        <v>----</v>
      </c>
      <c r="F37" s="36" t="str">
        <f t="shared" si="3"/>
        <v>----</v>
      </c>
      <c r="G37" s="37" t="str">
        <f t="shared" si="4"/>
        <v>----</v>
      </c>
      <c r="H37" s="35" t="str">
        <f t="shared" si="5"/>
        <v>----</v>
      </c>
      <c r="I37" s="57" t="str">
        <f t="shared" si="6"/>
        <v>----</v>
      </c>
    </row>
    <row r="38" spans="1:9" x14ac:dyDescent="0.6">
      <c r="A38" s="17">
        <f t="shared" si="1"/>
        <v>20</v>
      </c>
      <c r="B38" s="20"/>
      <c r="C38" s="56" t="str">
        <f t="shared" si="7"/>
        <v>----</v>
      </c>
      <c r="D38" s="30" t="str">
        <f t="shared" si="2"/>
        <v>----</v>
      </c>
      <c r="E38" s="39" t="str">
        <f t="shared" si="0"/>
        <v>----</v>
      </c>
      <c r="F38" s="36" t="str">
        <f t="shared" si="3"/>
        <v>----</v>
      </c>
      <c r="G38" s="37" t="str">
        <f t="shared" si="4"/>
        <v>----</v>
      </c>
      <c r="H38" s="35" t="str">
        <f t="shared" si="5"/>
        <v>----</v>
      </c>
      <c r="I38" s="57" t="str">
        <f t="shared" si="6"/>
        <v>----</v>
      </c>
    </row>
    <row r="39" spans="1:9" x14ac:dyDescent="0.6">
      <c r="A39" s="17">
        <f t="shared" si="1"/>
        <v>21</v>
      </c>
      <c r="B39" s="20"/>
      <c r="C39" s="56" t="str">
        <f t="shared" si="7"/>
        <v>----</v>
      </c>
      <c r="D39" s="30" t="str">
        <f t="shared" si="2"/>
        <v>----</v>
      </c>
      <c r="E39" s="39" t="str">
        <f t="shared" si="0"/>
        <v>----</v>
      </c>
      <c r="F39" s="36" t="str">
        <f t="shared" si="3"/>
        <v>----</v>
      </c>
      <c r="G39" s="37" t="str">
        <f t="shared" si="4"/>
        <v>----</v>
      </c>
      <c r="H39" s="35" t="str">
        <f t="shared" si="5"/>
        <v>----</v>
      </c>
      <c r="I39" s="57" t="str">
        <f t="shared" si="6"/>
        <v>----</v>
      </c>
    </row>
    <row r="40" spans="1:9" x14ac:dyDescent="0.6">
      <c r="A40" s="17">
        <f t="shared" si="1"/>
        <v>22</v>
      </c>
      <c r="B40" s="20"/>
      <c r="C40" s="56" t="str">
        <f t="shared" si="7"/>
        <v>----</v>
      </c>
      <c r="D40" s="30" t="str">
        <f t="shared" si="2"/>
        <v>----</v>
      </c>
      <c r="E40" s="39" t="str">
        <f t="shared" si="0"/>
        <v>----</v>
      </c>
      <c r="F40" s="36" t="str">
        <f t="shared" si="3"/>
        <v>----</v>
      </c>
      <c r="G40" s="37" t="str">
        <f t="shared" si="4"/>
        <v>----</v>
      </c>
      <c r="H40" s="35" t="str">
        <f t="shared" si="5"/>
        <v>----</v>
      </c>
      <c r="I40" s="57" t="str">
        <f t="shared" si="6"/>
        <v>----</v>
      </c>
    </row>
    <row r="41" spans="1:9" x14ac:dyDescent="0.6">
      <c r="A41" s="17">
        <f t="shared" si="1"/>
        <v>23</v>
      </c>
      <c r="B41" s="20"/>
      <c r="C41" s="56" t="str">
        <f t="shared" si="7"/>
        <v>----</v>
      </c>
      <c r="D41" s="30" t="str">
        <f t="shared" si="2"/>
        <v>----</v>
      </c>
      <c r="E41" s="39" t="str">
        <f t="shared" si="0"/>
        <v>----</v>
      </c>
      <c r="F41" s="36" t="str">
        <f t="shared" si="3"/>
        <v>----</v>
      </c>
      <c r="G41" s="37" t="str">
        <f t="shared" si="4"/>
        <v>----</v>
      </c>
      <c r="H41" s="35" t="str">
        <f t="shared" si="5"/>
        <v>----</v>
      </c>
      <c r="I41" s="57" t="str">
        <f t="shared" si="6"/>
        <v>----</v>
      </c>
    </row>
    <row r="42" spans="1:9" x14ac:dyDescent="0.6">
      <c r="A42" s="17">
        <f t="shared" si="1"/>
        <v>24</v>
      </c>
      <c r="B42" s="20"/>
      <c r="C42" s="56" t="str">
        <f t="shared" si="7"/>
        <v>----</v>
      </c>
      <c r="D42" s="30" t="str">
        <f t="shared" si="2"/>
        <v>----</v>
      </c>
      <c r="E42" s="39" t="str">
        <f t="shared" si="0"/>
        <v>----</v>
      </c>
      <c r="F42" s="36" t="str">
        <f t="shared" si="3"/>
        <v>----</v>
      </c>
      <c r="G42" s="37" t="str">
        <f t="shared" si="4"/>
        <v>----</v>
      </c>
      <c r="H42" s="35" t="str">
        <f t="shared" si="5"/>
        <v>----</v>
      </c>
      <c r="I42" s="57" t="str">
        <f t="shared" si="6"/>
        <v>----</v>
      </c>
    </row>
    <row r="43" spans="1:9" x14ac:dyDescent="0.6">
      <c r="A43" s="17">
        <f t="shared" si="1"/>
        <v>25</v>
      </c>
      <c r="B43" s="20"/>
      <c r="C43" s="56" t="str">
        <f t="shared" si="7"/>
        <v>----</v>
      </c>
      <c r="D43" s="30" t="str">
        <f t="shared" si="2"/>
        <v>----</v>
      </c>
      <c r="E43" s="39" t="str">
        <f t="shared" si="0"/>
        <v>----</v>
      </c>
      <c r="F43" s="36" t="str">
        <f t="shared" si="3"/>
        <v>----</v>
      </c>
      <c r="G43" s="37" t="str">
        <f t="shared" si="4"/>
        <v>----</v>
      </c>
      <c r="H43" s="35" t="str">
        <f t="shared" si="5"/>
        <v>----</v>
      </c>
      <c r="I43" s="57" t="str">
        <f t="shared" si="6"/>
        <v>----</v>
      </c>
    </row>
    <row r="44" spans="1:9" x14ac:dyDescent="0.6">
      <c r="A44" s="17">
        <f t="shared" si="1"/>
        <v>26</v>
      </c>
      <c r="B44" s="20"/>
      <c r="C44" s="56" t="str">
        <f t="shared" si="7"/>
        <v>----</v>
      </c>
      <c r="D44" s="30" t="str">
        <f t="shared" si="2"/>
        <v>----</v>
      </c>
      <c r="E44" s="39" t="str">
        <f t="shared" si="0"/>
        <v>----</v>
      </c>
      <c r="F44" s="36" t="str">
        <f t="shared" si="3"/>
        <v>----</v>
      </c>
      <c r="G44" s="37" t="str">
        <f t="shared" si="4"/>
        <v>----</v>
      </c>
      <c r="H44" s="35" t="str">
        <f t="shared" si="5"/>
        <v>----</v>
      </c>
      <c r="I44" s="57" t="str">
        <f t="shared" si="6"/>
        <v>----</v>
      </c>
    </row>
    <row r="45" spans="1:9" x14ac:dyDescent="0.6">
      <c r="A45" s="17">
        <f t="shared" si="1"/>
        <v>27</v>
      </c>
      <c r="B45" s="20"/>
      <c r="C45" s="56" t="str">
        <f t="shared" si="7"/>
        <v>----</v>
      </c>
      <c r="D45" s="30" t="str">
        <f t="shared" si="2"/>
        <v>----</v>
      </c>
      <c r="E45" s="39" t="str">
        <f t="shared" si="0"/>
        <v>----</v>
      </c>
      <c r="F45" s="36" t="str">
        <f t="shared" si="3"/>
        <v>----</v>
      </c>
      <c r="G45" s="37" t="str">
        <f t="shared" si="4"/>
        <v>----</v>
      </c>
      <c r="H45" s="35" t="str">
        <f t="shared" si="5"/>
        <v>----</v>
      </c>
      <c r="I45" s="57" t="str">
        <f t="shared" si="6"/>
        <v>----</v>
      </c>
    </row>
    <row r="46" spans="1:9" x14ac:dyDescent="0.6">
      <c r="A46" s="17">
        <f t="shared" si="1"/>
        <v>28</v>
      </c>
      <c r="B46" s="20"/>
      <c r="C46" s="56" t="str">
        <f t="shared" si="7"/>
        <v>----</v>
      </c>
      <c r="D46" s="30" t="str">
        <f t="shared" si="2"/>
        <v>----</v>
      </c>
      <c r="E46" s="39" t="str">
        <f t="shared" si="0"/>
        <v>----</v>
      </c>
      <c r="F46" s="36" t="str">
        <f t="shared" si="3"/>
        <v>----</v>
      </c>
      <c r="G46" s="37" t="str">
        <f t="shared" si="4"/>
        <v>----</v>
      </c>
      <c r="H46" s="35" t="str">
        <f t="shared" si="5"/>
        <v>----</v>
      </c>
      <c r="I46" s="57" t="str">
        <f t="shared" si="6"/>
        <v>----</v>
      </c>
    </row>
    <row r="47" spans="1:9" x14ac:dyDescent="0.6">
      <c r="A47" s="17">
        <f t="shared" si="1"/>
        <v>29</v>
      </c>
      <c r="B47" s="20"/>
      <c r="C47" s="56" t="str">
        <f t="shared" si="7"/>
        <v>----</v>
      </c>
      <c r="D47" s="30" t="str">
        <f t="shared" si="2"/>
        <v>----</v>
      </c>
      <c r="E47" s="39" t="str">
        <f t="shared" si="0"/>
        <v>----</v>
      </c>
      <c r="F47" s="36" t="str">
        <f t="shared" si="3"/>
        <v>----</v>
      </c>
      <c r="G47" s="37" t="str">
        <f t="shared" si="4"/>
        <v>----</v>
      </c>
      <c r="H47" s="35" t="str">
        <f t="shared" si="5"/>
        <v>----</v>
      </c>
      <c r="I47" s="57" t="str">
        <f t="shared" si="6"/>
        <v>----</v>
      </c>
    </row>
    <row r="48" spans="1:9" x14ac:dyDescent="0.6">
      <c r="A48" s="17">
        <f t="shared" si="1"/>
        <v>30</v>
      </c>
      <c r="B48" s="20"/>
      <c r="C48" s="56" t="str">
        <f t="shared" si="7"/>
        <v>----</v>
      </c>
      <c r="D48" s="30" t="str">
        <f t="shared" si="2"/>
        <v>----</v>
      </c>
      <c r="E48" s="39" t="str">
        <f t="shared" si="0"/>
        <v>----</v>
      </c>
      <c r="F48" s="36" t="str">
        <f t="shared" si="3"/>
        <v>----</v>
      </c>
      <c r="G48" s="37" t="str">
        <f t="shared" si="4"/>
        <v>----</v>
      </c>
      <c r="H48" s="35" t="str">
        <f t="shared" si="5"/>
        <v>----</v>
      </c>
      <c r="I48" s="57" t="str">
        <f t="shared" si="6"/>
        <v>----</v>
      </c>
    </row>
    <row r="49" spans="1:9" x14ac:dyDescent="0.6">
      <c r="A49" s="17">
        <f t="shared" si="1"/>
        <v>31</v>
      </c>
      <c r="B49" s="20"/>
      <c r="C49" s="56" t="str">
        <f t="shared" si="7"/>
        <v>----</v>
      </c>
      <c r="D49" s="30" t="str">
        <f t="shared" si="2"/>
        <v>----</v>
      </c>
      <c r="E49" s="39" t="str">
        <f t="shared" si="0"/>
        <v>----</v>
      </c>
      <c r="F49" s="36" t="str">
        <f t="shared" si="3"/>
        <v>----</v>
      </c>
      <c r="G49" s="37" t="str">
        <f t="shared" si="4"/>
        <v>----</v>
      </c>
      <c r="H49" s="35" t="str">
        <f t="shared" si="5"/>
        <v>----</v>
      </c>
      <c r="I49" s="57" t="str">
        <f t="shared" si="6"/>
        <v>----</v>
      </c>
    </row>
    <row r="50" spans="1:9" x14ac:dyDescent="0.6">
      <c r="A50" s="17">
        <f t="shared" si="1"/>
        <v>32</v>
      </c>
      <c r="B50" s="20"/>
      <c r="C50" s="56" t="str">
        <f t="shared" si="7"/>
        <v>----</v>
      </c>
      <c r="D50" s="30" t="str">
        <f t="shared" si="2"/>
        <v>----</v>
      </c>
      <c r="E50" s="39" t="str">
        <f t="shared" si="0"/>
        <v>----</v>
      </c>
      <c r="F50" s="36" t="str">
        <f t="shared" si="3"/>
        <v>----</v>
      </c>
      <c r="G50" s="37" t="str">
        <f t="shared" si="4"/>
        <v>----</v>
      </c>
      <c r="H50" s="35" t="str">
        <f t="shared" si="5"/>
        <v>----</v>
      </c>
      <c r="I50" s="57" t="str">
        <f t="shared" si="6"/>
        <v>----</v>
      </c>
    </row>
    <row r="51" spans="1:9" x14ac:dyDescent="0.6">
      <c r="A51" s="17">
        <f t="shared" si="1"/>
        <v>33</v>
      </c>
      <c r="B51" s="20"/>
      <c r="C51" s="56" t="str">
        <f t="shared" si="7"/>
        <v>----</v>
      </c>
      <c r="D51" s="30" t="str">
        <f t="shared" si="2"/>
        <v>----</v>
      </c>
      <c r="E51" s="39" t="str">
        <f t="shared" si="0"/>
        <v>----</v>
      </c>
      <c r="F51" s="36" t="str">
        <f t="shared" si="3"/>
        <v>----</v>
      </c>
      <c r="G51" s="37" t="str">
        <f t="shared" si="4"/>
        <v>----</v>
      </c>
      <c r="H51" s="35" t="str">
        <f t="shared" si="5"/>
        <v>----</v>
      </c>
      <c r="I51" s="57" t="str">
        <f t="shared" si="6"/>
        <v>----</v>
      </c>
    </row>
    <row r="52" spans="1:9" x14ac:dyDescent="0.6">
      <c r="A52" s="17">
        <f t="shared" si="1"/>
        <v>34</v>
      </c>
      <c r="B52" s="20"/>
      <c r="C52" s="56" t="str">
        <f t="shared" si="7"/>
        <v>----</v>
      </c>
      <c r="D52" s="30" t="str">
        <f t="shared" si="2"/>
        <v>----</v>
      </c>
      <c r="E52" s="39" t="str">
        <f t="shared" si="0"/>
        <v>----</v>
      </c>
      <c r="F52" s="36" t="str">
        <f t="shared" si="3"/>
        <v>----</v>
      </c>
      <c r="G52" s="37" t="str">
        <f t="shared" si="4"/>
        <v>----</v>
      </c>
      <c r="H52" s="35" t="str">
        <f t="shared" si="5"/>
        <v>----</v>
      </c>
      <c r="I52" s="57" t="str">
        <f t="shared" si="6"/>
        <v>----</v>
      </c>
    </row>
    <row r="53" spans="1:9" x14ac:dyDescent="0.6">
      <c r="A53" s="17">
        <f t="shared" si="1"/>
        <v>35</v>
      </c>
      <c r="B53" s="20"/>
      <c r="C53" s="56" t="str">
        <f t="shared" si="7"/>
        <v>----</v>
      </c>
      <c r="D53" s="30" t="str">
        <f t="shared" si="2"/>
        <v>----</v>
      </c>
      <c r="E53" s="39" t="str">
        <f t="shared" si="0"/>
        <v>----</v>
      </c>
      <c r="F53" s="36" t="str">
        <f t="shared" si="3"/>
        <v>----</v>
      </c>
      <c r="G53" s="37" t="str">
        <f t="shared" si="4"/>
        <v>----</v>
      </c>
      <c r="H53" s="35" t="str">
        <f t="shared" si="5"/>
        <v>----</v>
      </c>
      <c r="I53" s="57" t="str">
        <f t="shared" si="6"/>
        <v>----</v>
      </c>
    </row>
    <row r="54" spans="1:9" x14ac:dyDescent="0.6">
      <c r="A54" s="17">
        <f t="shared" si="1"/>
        <v>36</v>
      </c>
      <c r="B54" s="20"/>
      <c r="C54" s="56" t="str">
        <f t="shared" si="7"/>
        <v>----</v>
      </c>
      <c r="D54" s="30" t="str">
        <f t="shared" si="2"/>
        <v>----</v>
      </c>
      <c r="E54" s="39" t="str">
        <f t="shared" si="0"/>
        <v>----</v>
      </c>
      <c r="F54" s="36" t="str">
        <f t="shared" si="3"/>
        <v>----</v>
      </c>
      <c r="G54" s="37" t="str">
        <f t="shared" si="4"/>
        <v>----</v>
      </c>
      <c r="H54" s="35" t="str">
        <f t="shared" si="5"/>
        <v>----</v>
      </c>
      <c r="I54" s="57" t="str">
        <f t="shared" si="6"/>
        <v>----</v>
      </c>
    </row>
    <row r="55" spans="1:9" x14ac:dyDescent="0.6">
      <c r="A55" s="17">
        <f t="shared" si="1"/>
        <v>37</v>
      </c>
      <c r="B55" s="20"/>
      <c r="C55" s="56" t="str">
        <f t="shared" si="7"/>
        <v>----</v>
      </c>
      <c r="D55" s="30" t="str">
        <f t="shared" si="2"/>
        <v>----</v>
      </c>
      <c r="E55" s="39" t="str">
        <f t="shared" si="0"/>
        <v>----</v>
      </c>
      <c r="F55" s="36" t="str">
        <f t="shared" si="3"/>
        <v>----</v>
      </c>
      <c r="G55" s="37" t="str">
        <f t="shared" si="4"/>
        <v>----</v>
      </c>
      <c r="H55" s="35" t="str">
        <f t="shared" si="5"/>
        <v>----</v>
      </c>
      <c r="I55" s="57" t="str">
        <f t="shared" si="6"/>
        <v>----</v>
      </c>
    </row>
    <row r="56" spans="1:9" x14ac:dyDescent="0.6">
      <c r="A56" s="17">
        <f t="shared" si="1"/>
        <v>38</v>
      </c>
      <c r="B56" s="20"/>
      <c r="C56" s="56" t="str">
        <f t="shared" si="7"/>
        <v>----</v>
      </c>
      <c r="D56" s="30" t="str">
        <f t="shared" si="2"/>
        <v>----</v>
      </c>
      <c r="E56" s="39" t="str">
        <f t="shared" si="0"/>
        <v>----</v>
      </c>
      <c r="F56" s="36" t="str">
        <f t="shared" si="3"/>
        <v>----</v>
      </c>
      <c r="G56" s="37" t="str">
        <f t="shared" si="4"/>
        <v>----</v>
      </c>
      <c r="H56" s="35" t="str">
        <f t="shared" si="5"/>
        <v>----</v>
      </c>
      <c r="I56" s="57" t="str">
        <f t="shared" si="6"/>
        <v>----</v>
      </c>
    </row>
    <row r="57" spans="1:9" x14ac:dyDescent="0.6">
      <c r="A57" s="17">
        <f t="shared" si="1"/>
        <v>39</v>
      </c>
      <c r="B57" s="20"/>
      <c r="C57" s="56" t="str">
        <f t="shared" si="7"/>
        <v>----</v>
      </c>
      <c r="D57" s="30" t="str">
        <f t="shared" si="2"/>
        <v>----</v>
      </c>
      <c r="E57" s="39" t="str">
        <f t="shared" si="0"/>
        <v>----</v>
      </c>
      <c r="F57" s="36" t="str">
        <f t="shared" si="3"/>
        <v>----</v>
      </c>
      <c r="G57" s="37" t="str">
        <f t="shared" si="4"/>
        <v>----</v>
      </c>
      <c r="H57" s="35" t="str">
        <f t="shared" si="5"/>
        <v>----</v>
      </c>
      <c r="I57" s="57" t="str">
        <f t="shared" si="6"/>
        <v>----</v>
      </c>
    </row>
    <row r="58" spans="1:9" x14ac:dyDescent="0.6">
      <c r="A58" s="17">
        <f t="shared" si="1"/>
        <v>40</v>
      </c>
      <c r="B58" s="20"/>
      <c r="C58" s="56" t="str">
        <f t="shared" si="7"/>
        <v>----</v>
      </c>
      <c r="D58" s="30" t="str">
        <f t="shared" si="2"/>
        <v>----</v>
      </c>
      <c r="E58" s="39" t="str">
        <f t="shared" si="0"/>
        <v>----</v>
      </c>
      <c r="F58" s="36" t="str">
        <f t="shared" si="3"/>
        <v>----</v>
      </c>
      <c r="G58" s="37" t="str">
        <f t="shared" si="4"/>
        <v>----</v>
      </c>
      <c r="H58" s="35" t="str">
        <f t="shared" si="5"/>
        <v>----</v>
      </c>
      <c r="I58" s="57" t="str">
        <f t="shared" si="6"/>
        <v>----</v>
      </c>
    </row>
    <row r="59" spans="1:9" x14ac:dyDescent="0.6">
      <c r="A59" s="17">
        <f t="shared" si="1"/>
        <v>41</v>
      </c>
      <c r="B59" s="20"/>
      <c r="C59" s="56" t="str">
        <f t="shared" si="7"/>
        <v>----</v>
      </c>
      <c r="D59" s="30" t="str">
        <f t="shared" si="2"/>
        <v>----</v>
      </c>
      <c r="E59" s="39" t="str">
        <f t="shared" si="0"/>
        <v>----</v>
      </c>
      <c r="F59" s="36" t="str">
        <f t="shared" si="3"/>
        <v>----</v>
      </c>
      <c r="G59" s="37" t="str">
        <f t="shared" si="4"/>
        <v>----</v>
      </c>
      <c r="H59" s="35" t="str">
        <f t="shared" si="5"/>
        <v>----</v>
      </c>
      <c r="I59" s="57" t="str">
        <f t="shared" si="6"/>
        <v>----</v>
      </c>
    </row>
    <row r="60" spans="1:9" x14ac:dyDescent="0.6">
      <c r="A60" s="17">
        <f t="shared" si="1"/>
        <v>42</v>
      </c>
      <c r="B60" s="20"/>
      <c r="C60" s="56" t="str">
        <f t="shared" si="7"/>
        <v>----</v>
      </c>
      <c r="D60" s="30" t="str">
        <f t="shared" si="2"/>
        <v>----</v>
      </c>
      <c r="E60" s="39" t="str">
        <f t="shared" si="0"/>
        <v>----</v>
      </c>
      <c r="F60" s="36" t="str">
        <f t="shared" si="3"/>
        <v>----</v>
      </c>
      <c r="G60" s="37" t="str">
        <f t="shared" si="4"/>
        <v>----</v>
      </c>
      <c r="H60" s="35" t="str">
        <f t="shared" si="5"/>
        <v>----</v>
      </c>
      <c r="I60" s="57" t="str">
        <f t="shared" si="6"/>
        <v>----</v>
      </c>
    </row>
    <row r="61" spans="1:9" x14ac:dyDescent="0.6">
      <c r="A61" s="17">
        <f t="shared" si="1"/>
        <v>43</v>
      </c>
      <c r="B61" s="20"/>
      <c r="C61" s="56" t="str">
        <f t="shared" si="7"/>
        <v>----</v>
      </c>
      <c r="D61" s="30" t="str">
        <f t="shared" si="2"/>
        <v>----</v>
      </c>
      <c r="E61" s="39" t="str">
        <f t="shared" si="0"/>
        <v>----</v>
      </c>
      <c r="F61" s="36" t="str">
        <f t="shared" si="3"/>
        <v>----</v>
      </c>
      <c r="G61" s="37" t="str">
        <f t="shared" si="4"/>
        <v>----</v>
      </c>
      <c r="H61" s="35" t="str">
        <f t="shared" si="5"/>
        <v>----</v>
      </c>
      <c r="I61" s="57" t="str">
        <f t="shared" si="6"/>
        <v>----</v>
      </c>
    </row>
    <row r="62" spans="1:9" ht="13.75" thickBot="1" x14ac:dyDescent="0.75">
      <c r="A62" s="17">
        <f t="shared" si="1"/>
        <v>44</v>
      </c>
      <c r="B62" s="20"/>
      <c r="C62" s="58" t="str">
        <f t="shared" si="7"/>
        <v>----</v>
      </c>
      <c r="D62" s="59" t="str">
        <f t="shared" si="2"/>
        <v>----</v>
      </c>
      <c r="E62" s="60" t="str">
        <f t="shared" si="0"/>
        <v>----</v>
      </c>
      <c r="F62" s="61" t="str">
        <f t="shared" si="3"/>
        <v>----</v>
      </c>
      <c r="G62" s="62" t="str">
        <f t="shared" si="4"/>
        <v>----</v>
      </c>
      <c r="H62" s="63" t="str">
        <f t="shared" si="5"/>
        <v>----</v>
      </c>
      <c r="I62" s="64" t="str">
        <f t="shared" si="6"/>
        <v>----</v>
      </c>
    </row>
  </sheetData>
  <mergeCells count="13">
    <mergeCell ref="I15:I16"/>
    <mergeCell ref="C5:D5"/>
    <mergeCell ref="C7:D7"/>
    <mergeCell ref="C1:I1"/>
    <mergeCell ref="G2:I2"/>
    <mergeCell ref="F7:G7"/>
    <mergeCell ref="F9:G9"/>
    <mergeCell ref="C15:C16"/>
    <mergeCell ref="D15:D16"/>
    <mergeCell ref="E15:E16"/>
    <mergeCell ref="F15:F16"/>
    <mergeCell ref="G15:G16"/>
    <mergeCell ref="H15:H16"/>
  </mergeCells>
  <phoneticPr fontId="0" type="noConversion"/>
  <conditionalFormatting sqref="C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0"/>
  <sheetViews>
    <sheetView zoomScale="90" zoomScaleNormal="90" workbookViewId="0">
      <selection activeCell="M6" sqref="M6"/>
    </sheetView>
  </sheetViews>
  <sheetFormatPr defaultRowHeight="13" x14ac:dyDescent="0.6"/>
  <cols>
    <col min="1" max="1" width="9.1328125" customWidth="1"/>
    <col min="3" max="3" width="16.26953125" customWidth="1"/>
    <col min="4" max="4" width="11" customWidth="1"/>
    <col min="5" max="6" width="14.26953125" customWidth="1"/>
    <col min="7" max="7" width="15.86328125" customWidth="1"/>
    <col min="8" max="9" width="14.26953125" customWidth="1"/>
  </cols>
  <sheetData>
    <row r="1" spans="3:13" ht="42" customHeight="1" thickTop="1" thickBot="1" x14ac:dyDescent="0.75">
      <c r="C1" s="100" t="s">
        <v>29</v>
      </c>
      <c r="D1" s="101"/>
      <c r="E1" s="101"/>
      <c r="F1" s="101"/>
      <c r="G1" s="101"/>
      <c r="H1" s="101"/>
      <c r="I1" s="119"/>
    </row>
    <row r="2" spans="3:13" ht="19.5" thickTop="1" thickBot="1" x14ac:dyDescent="0.95">
      <c r="C2" s="85"/>
      <c r="D2" s="93"/>
      <c r="E2" s="93"/>
      <c r="F2" s="93"/>
      <c r="G2" s="127" t="s">
        <v>17</v>
      </c>
      <c r="H2" s="127"/>
      <c r="I2" s="128"/>
    </row>
    <row r="3" spans="3:13" ht="17.25" customHeight="1" thickBot="1" x14ac:dyDescent="0.85">
      <c r="C3" s="85"/>
      <c r="D3" s="66" t="s">
        <v>1</v>
      </c>
      <c r="E3" s="71">
        <v>25000</v>
      </c>
      <c r="F3" s="67"/>
      <c r="G3" s="67"/>
      <c r="H3" s="67"/>
      <c r="I3" s="86"/>
      <c r="K3" s="73"/>
      <c r="L3" s="73"/>
      <c r="M3" s="73"/>
    </row>
    <row r="4" spans="3:13" ht="19.5" customHeight="1" thickBot="1" x14ac:dyDescent="0.85">
      <c r="C4" s="85"/>
      <c r="D4" s="66"/>
      <c r="E4" s="66"/>
      <c r="F4" s="67"/>
      <c r="G4" s="67"/>
      <c r="H4" s="67"/>
      <c r="I4" s="86"/>
      <c r="K4" s="73"/>
      <c r="L4" s="33"/>
      <c r="M4" s="73"/>
    </row>
    <row r="5" spans="3:13" ht="19.5" customHeight="1" thickBot="1" x14ac:dyDescent="1.1000000000000001">
      <c r="C5" s="85"/>
      <c r="D5" s="66" t="s">
        <v>2</v>
      </c>
      <c r="E5" s="47">
        <v>0.1</v>
      </c>
      <c r="F5" s="129" t="s">
        <v>5</v>
      </c>
      <c r="G5" s="129"/>
      <c r="H5" s="67" t="str">
        <f xml:space="preserve"> CONCATENATE("i",H7," =")</f>
        <v>i1 =</v>
      </c>
      <c r="I5" s="87">
        <f>(1+E5)^(1/H7)-1</f>
        <v>0.10000000000000009</v>
      </c>
      <c r="K5" s="73"/>
      <c r="L5" s="73"/>
      <c r="M5" s="73"/>
    </row>
    <row r="6" spans="3:13" ht="19.5" customHeight="1" thickBot="1" x14ac:dyDescent="0.8">
      <c r="C6" s="85"/>
      <c r="D6" s="66"/>
      <c r="E6" s="66"/>
      <c r="F6" s="67"/>
      <c r="G6" s="67"/>
      <c r="H6" s="67"/>
      <c r="I6" s="86"/>
    </row>
    <row r="7" spans="3:13" ht="17.25" customHeight="1" thickBot="1" x14ac:dyDescent="0.85">
      <c r="C7" s="85"/>
      <c r="D7" s="66" t="s">
        <v>4</v>
      </c>
      <c r="E7" s="71">
        <v>15</v>
      </c>
      <c r="F7" s="129" t="s">
        <v>28</v>
      </c>
      <c r="G7" s="129"/>
      <c r="H7" s="71">
        <v>1</v>
      </c>
      <c r="I7" s="86"/>
    </row>
    <row r="8" spans="3:13" ht="17.25" customHeight="1" thickBot="1" x14ac:dyDescent="0.75">
      <c r="C8" s="85"/>
      <c r="D8" s="67"/>
      <c r="E8" s="67"/>
      <c r="F8" s="68"/>
      <c r="G8" s="67"/>
      <c r="H8" s="67"/>
      <c r="I8" s="86"/>
    </row>
    <row r="9" spans="3:13" ht="17.25" customHeight="1" thickBot="1" x14ac:dyDescent="0.85">
      <c r="C9" s="85"/>
      <c r="D9" s="67" t="s">
        <v>3</v>
      </c>
      <c r="E9" s="67">
        <f>E7*H7</f>
        <v>15</v>
      </c>
      <c r="F9" s="67"/>
      <c r="G9" s="66" t="s">
        <v>13</v>
      </c>
      <c r="H9" s="72">
        <v>36890</v>
      </c>
      <c r="I9" s="86"/>
    </row>
    <row r="10" spans="3:13" x14ac:dyDescent="0.6">
      <c r="C10" s="85"/>
      <c r="D10" s="67"/>
      <c r="E10" s="67"/>
      <c r="F10" s="67"/>
      <c r="G10" s="67"/>
      <c r="H10" s="67"/>
      <c r="I10" s="86"/>
    </row>
    <row r="11" spans="3:13" ht="18" x14ac:dyDescent="0.8">
      <c r="C11" s="85"/>
      <c r="D11" s="69" t="s">
        <v>0</v>
      </c>
      <c r="E11" s="69">
        <f>E3/E9</f>
        <v>1666.6666666666667</v>
      </c>
      <c r="F11" s="70"/>
      <c r="G11" s="67"/>
      <c r="H11" s="88"/>
      <c r="I11" s="89"/>
    </row>
    <row r="12" spans="3:13" ht="13.75" thickBot="1" x14ac:dyDescent="0.75">
      <c r="C12" s="90"/>
      <c r="D12" s="91"/>
      <c r="E12" s="91"/>
      <c r="F12" s="91"/>
      <c r="G12" s="91"/>
      <c r="H12" s="91"/>
      <c r="I12" s="92"/>
    </row>
    <row r="13" spans="3:13" ht="12.75" customHeight="1" x14ac:dyDescent="0.6">
      <c r="C13" s="123" t="s">
        <v>12</v>
      </c>
      <c r="D13" s="123" t="s">
        <v>14</v>
      </c>
      <c r="E13" s="125" t="s">
        <v>7</v>
      </c>
      <c r="F13" s="113" t="s">
        <v>6</v>
      </c>
      <c r="G13" s="113" t="s">
        <v>0</v>
      </c>
      <c r="H13" s="113" t="s">
        <v>8</v>
      </c>
      <c r="I13" s="113" t="s">
        <v>9</v>
      </c>
    </row>
    <row r="14" spans="3:13" ht="21.75" customHeight="1" thickBot="1" x14ac:dyDescent="0.75">
      <c r="C14" s="124"/>
      <c r="D14" s="124"/>
      <c r="E14" s="126"/>
      <c r="F14" s="114"/>
      <c r="G14" s="114"/>
      <c r="H14" s="114"/>
      <c r="I14" s="114"/>
    </row>
    <row r="15" spans="3:13" x14ac:dyDescent="0.6">
      <c r="C15" s="74"/>
      <c r="D15" s="75"/>
      <c r="E15" s="76"/>
      <c r="F15" s="77"/>
      <c r="G15" s="78"/>
      <c r="H15" s="75"/>
      <c r="I15" s="79"/>
    </row>
    <row r="16" spans="3:13" x14ac:dyDescent="0.6">
      <c r="C16" s="55"/>
      <c r="D16" s="27"/>
      <c r="E16" s="38"/>
      <c r="F16" s="28"/>
      <c r="G16" s="29"/>
      <c r="H16" s="27"/>
      <c r="I16" s="54">
        <f>E3</f>
        <v>25000</v>
      </c>
    </row>
    <row r="17" spans="1:9" x14ac:dyDescent="0.6">
      <c r="A17" s="17">
        <f>A16+1</f>
        <v>1</v>
      </c>
      <c r="B17" s="20"/>
      <c r="C17" s="56">
        <f>IF(A17&gt;$E$9,"----",IF($H$9="","",H9))</f>
        <v>36890</v>
      </c>
      <c r="D17" s="30">
        <f>IF(A17&gt;$E$9, "----",D16+1)</f>
        <v>1</v>
      </c>
      <c r="E17" s="38">
        <f>IF(A17&gt;$E$9,"----",$E$11)</f>
        <v>1666.6666666666667</v>
      </c>
      <c r="F17" s="28">
        <f>IF(A17&gt;$E$9,"----",I16*$I$5)</f>
        <v>2500.0000000000023</v>
      </c>
      <c r="G17" s="29">
        <f>IF(A17&gt;$E$9,"----",E17+F17)</f>
        <v>4166.6666666666688</v>
      </c>
      <c r="H17" s="27">
        <f>IF(A17&gt;$E$9,"----",E17)</f>
        <v>1666.6666666666667</v>
      </c>
      <c r="I17" s="54">
        <f>IF(A17&gt;$E$9,"----",$I$16-H17)</f>
        <v>23333.333333333332</v>
      </c>
    </row>
    <row r="18" spans="1:9" x14ac:dyDescent="0.6">
      <c r="A18" s="17">
        <f t="shared" ref="A18:A60" si="0">A17+1</f>
        <v>2</v>
      </c>
      <c r="B18" s="20"/>
      <c r="C18" s="56">
        <f>IF(A18&gt;$E$9,"----",IF(C17="","",DATE((YEAR(C17)-1900),(MONTH(C17)+(12/$H$7)),DAY(C17))))</f>
        <v>37255</v>
      </c>
      <c r="D18" s="30">
        <f t="shared" ref="D18:D60" si="1">IF(A18&gt;$E$9, "----",D17+1)</f>
        <v>2</v>
      </c>
      <c r="E18" s="38">
        <f t="shared" ref="E18" si="2">IF(A18&gt;$E$9,"----",$E$11)</f>
        <v>1666.6666666666667</v>
      </c>
      <c r="F18" s="28">
        <f t="shared" ref="F18" si="3">IF(A18&gt;$E$9,"----",I17*$I$5)</f>
        <v>2333.3333333333353</v>
      </c>
      <c r="G18" s="29">
        <f t="shared" ref="G18:G60" si="4">IF(A18&gt;$E$9,"----",E18+F18)</f>
        <v>4000.0000000000018</v>
      </c>
      <c r="H18" s="27">
        <f>IF(A18&gt;$E$9,"----",E18+H17)</f>
        <v>3333.3333333333335</v>
      </c>
      <c r="I18" s="54">
        <f t="shared" ref="I18" si="5">IF(A18&gt;$E$9,"----",$I$16-H18)</f>
        <v>21666.666666666668</v>
      </c>
    </row>
    <row r="19" spans="1:9" x14ac:dyDescent="0.6">
      <c r="A19" s="17">
        <f t="shared" si="0"/>
        <v>3</v>
      </c>
      <c r="B19" s="20"/>
      <c r="C19" s="56">
        <f t="shared" ref="C19:C60" si="6">IF(A19&gt;$E$9,"----",IF(C18="","",DATE((YEAR(C18)-1900),(MONTH(C18)+(12/$H$7)),DAY(C18))))</f>
        <v>37620</v>
      </c>
      <c r="D19" s="30">
        <f t="shared" si="1"/>
        <v>3</v>
      </c>
      <c r="E19" s="38">
        <f t="shared" ref="E19:E60" si="7">IF(A19&gt;$E$9,"----",$E$11)</f>
        <v>1666.6666666666667</v>
      </c>
      <c r="F19" s="28">
        <f t="shared" ref="F19:F60" si="8">IF(A19&gt;$E$9,"----",I18*$I$5)</f>
        <v>2166.6666666666688</v>
      </c>
      <c r="G19" s="29">
        <f t="shared" si="4"/>
        <v>3833.3333333333358</v>
      </c>
      <c r="H19" s="27">
        <f t="shared" ref="H19:H60" si="9">IF(A19&gt;$E$9,"----",E19+H18)</f>
        <v>5000</v>
      </c>
      <c r="I19" s="54">
        <f t="shared" ref="I19:I60" si="10">IF(A19&gt;$E$9,"----",$I$16-H19)</f>
        <v>20000</v>
      </c>
    </row>
    <row r="20" spans="1:9" x14ac:dyDescent="0.6">
      <c r="A20" s="17">
        <f t="shared" si="0"/>
        <v>4</v>
      </c>
      <c r="B20" s="20"/>
      <c r="C20" s="56">
        <f t="shared" si="6"/>
        <v>37985</v>
      </c>
      <c r="D20" s="30">
        <f t="shared" si="1"/>
        <v>4</v>
      </c>
      <c r="E20" s="38">
        <f t="shared" si="7"/>
        <v>1666.6666666666667</v>
      </c>
      <c r="F20" s="28">
        <f t="shared" si="8"/>
        <v>2000.0000000000018</v>
      </c>
      <c r="G20" s="29">
        <f t="shared" si="4"/>
        <v>3666.6666666666688</v>
      </c>
      <c r="H20" s="27">
        <f t="shared" si="9"/>
        <v>6666.666666666667</v>
      </c>
      <c r="I20" s="54">
        <f t="shared" si="10"/>
        <v>18333.333333333332</v>
      </c>
    </row>
    <row r="21" spans="1:9" x14ac:dyDescent="0.6">
      <c r="A21" s="17">
        <f t="shared" si="0"/>
        <v>5</v>
      </c>
      <c r="B21" s="20"/>
      <c r="C21" s="56">
        <f t="shared" si="6"/>
        <v>38351</v>
      </c>
      <c r="D21" s="30">
        <f t="shared" si="1"/>
        <v>5</v>
      </c>
      <c r="E21" s="38">
        <f t="shared" si="7"/>
        <v>1666.6666666666667</v>
      </c>
      <c r="F21" s="28">
        <f t="shared" si="8"/>
        <v>1833.3333333333348</v>
      </c>
      <c r="G21" s="29">
        <f t="shared" si="4"/>
        <v>3500.0000000000018</v>
      </c>
      <c r="H21" s="27">
        <f t="shared" si="9"/>
        <v>8333.3333333333339</v>
      </c>
      <c r="I21" s="54">
        <f t="shared" si="10"/>
        <v>16666.666666666664</v>
      </c>
    </row>
    <row r="22" spans="1:9" x14ac:dyDescent="0.6">
      <c r="A22" s="17">
        <f t="shared" si="0"/>
        <v>6</v>
      </c>
      <c r="B22" s="20"/>
      <c r="C22" s="56">
        <f t="shared" si="6"/>
        <v>38716</v>
      </c>
      <c r="D22" s="30">
        <f t="shared" si="1"/>
        <v>6</v>
      </c>
      <c r="E22" s="38">
        <f t="shared" si="7"/>
        <v>1666.6666666666667</v>
      </c>
      <c r="F22" s="28">
        <f t="shared" si="8"/>
        <v>1666.6666666666679</v>
      </c>
      <c r="G22" s="29">
        <f t="shared" si="4"/>
        <v>3333.3333333333348</v>
      </c>
      <c r="H22" s="27">
        <f t="shared" si="9"/>
        <v>10000</v>
      </c>
      <c r="I22" s="54">
        <f t="shared" si="10"/>
        <v>15000</v>
      </c>
    </row>
    <row r="23" spans="1:9" x14ac:dyDescent="0.6">
      <c r="A23" s="17">
        <f t="shared" si="0"/>
        <v>7</v>
      </c>
      <c r="B23" s="20"/>
      <c r="C23" s="56">
        <f t="shared" si="6"/>
        <v>39081</v>
      </c>
      <c r="D23" s="30">
        <f t="shared" si="1"/>
        <v>7</v>
      </c>
      <c r="E23" s="38">
        <f t="shared" si="7"/>
        <v>1666.6666666666667</v>
      </c>
      <c r="F23" s="28">
        <f t="shared" si="8"/>
        <v>1500.0000000000014</v>
      </c>
      <c r="G23" s="29">
        <f t="shared" si="4"/>
        <v>3166.6666666666679</v>
      </c>
      <c r="H23" s="27">
        <f t="shared" si="9"/>
        <v>11666.666666666666</v>
      </c>
      <c r="I23" s="54">
        <f t="shared" si="10"/>
        <v>13333.333333333334</v>
      </c>
    </row>
    <row r="24" spans="1:9" x14ac:dyDescent="0.6">
      <c r="A24" s="17">
        <f t="shared" si="0"/>
        <v>8</v>
      </c>
      <c r="B24" s="20"/>
      <c r="C24" s="56">
        <f t="shared" si="6"/>
        <v>39446</v>
      </c>
      <c r="D24" s="30">
        <f t="shared" si="1"/>
        <v>8</v>
      </c>
      <c r="E24" s="38">
        <f t="shared" si="7"/>
        <v>1666.6666666666667</v>
      </c>
      <c r="F24" s="28">
        <f t="shared" si="8"/>
        <v>1333.3333333333346</v>
      </c>
      <c r="G24" s="29">
        <f t="shared" si="4"/>
        <v>3000.0000000000014</v>
      </c>
      <c r="H24" s="27">
        <f t="shared" si="9"/>
        <v>13333.333333333332</v>
      </c>
      <c r="I24" s="54">
        <f t="shared" si="10"/>
        <v>11666.666666666668</v>
      </c>
    </row>
    <row r="25" spans="1:9" x14ac:dyDescent="0.6">
      <c r="A25" s="17">
        <f t="shared" si="0"/>
        <v>9</v>
      </c>
      <c r="B25" s="20"/>
      <c r="C25" s="56">
        <f t="shared" si="6"/>
        <v>39812</v>
      </c>
      <c r="D25" s="30">
        <f t="shared" si="1"/>
        <v>9</v>
      </c>
      <c r="E25" s="38">
        <f t="shared" si="7"/>
        <v>1666.6666666666667</v>
      </c>
      <c r="F25" s="28">
        <f t="shared" si="8"/>
        <v>1166.6666666666679</v>
      </c>
      <c r="G25" s="29">
        <f t="shared" si="4"/>
        <v>2833.3333333333348</v>
      </c>
      <c r="H25" s="27">
        <f t="shared" si="9"/>
        <v>14999.999999999998</v>
      </c>
      <c r="I25" s="54">
        <f t="shared" si="10"/>
        <v>10000.000000000002</v>
      </c>
    </row>
    <row r="26" spans="1:9" x14ac:dyDescent="0.6">
      <c r="A26" s="17">
        <f t="shared" si="0"/>
        <v>10</v>
      </c>
      <c r="B26" s="20"/>
      <c r="C26" s="56">
        <f t="shared" si="6"/>
        <v>40177</v>
      </c>
      <c r="D26" s="30">
        <f t="shared" si="1"/>
        <v>10</v>
      </c>
      <c r="E26" s="38">
        <f t="shared" si="7"/>
        <v>1666.6666666666667</v>
      </c>
      <c r="F26" s="28">
        <f t="shared" si="8"/>
        <v>1000.000000000001</v>
      </c>
      <c r="G26" s="29">
        <f t="shared" si="4"/>
        <v>2666.6666666666679</v>
      </c>
      <c r="H26" s="27">
        <f t="shared" si="9"/>
        <v>16666.666666666664</v>
      </c>
      <c r="I26" s="54">
        <f t="shared" si="10"/>
        <v>8333.3333333333358</v>
      </c>
    </row>
    <row r="27" spans="1:9" x14ac:dyDescent="0.6">
      <c r="A27" s="17">
        <f t="shared" si="0"/>
        <v>11</v>
      </c>
      <c r="B27" s="20"/>
      <c r="C27" s="56">
        <f t="shared" si="6"/>
        <v>40542</v>
      </c>
      <c r="D27" s="30">
        <f t="shared" si="1"/>
        <v>11</v>
      </c>
      <c r="E27" s="38">
        <f t="shared" si="7"/>
        <v>1666.6666666666667</v>
      </c>
      <c r="F27" s="28">
        <f t="shared" si="8"/>
        <v>833.33333333333428</v>
      </c>
      <c r="G27" s="29">
        <f t="shared" si="4"/>
        <v>2500.0000000000009</v>
      </c>
      <c r="H27" s="27">
        <f t="shared" si="9"/>
        <v>18333.333333333332</v>
      </c>
      <c r="I27" s="54">
        <f t="shared" si="10"/>
        <v>6666.6666666666679</v>
      </c>
    </row>
    <row r="28" spans="1:9" x14ac:dyDescent="0.6">
      <c r="A28" s="17">
        <f t="shared" si="0"/>
        <v>12</v>
      </c>
      <c r="B28" s="20"/>
      <c r="C28" s="56">
        <f t="shared" si="6"/>
        <v>40907</v>
      </c>
      <c r="D28" s="30">
        <f t="shared" si="1"/>
        <v>12</v>
      </c>
      <c r="E28" s="38">
        <f t="shared" si="7"/>
        <v>1666.6666666666667</v>
      </c>
      <c r="F28" s="28">
        <f t="shared" si="8"/>
        <v>666.66666666666742</v>
      </c>
      <c r="G28" s="29">
        <f t="shared" si="4"/>
        <v>2333.3333333333339</v>
      </c>
      <c r="H28" s="27">
        <f t="shared" si="9"/>
        <v>20000</v>
      </c>
      <c r="I28" s="54">
        <f t="shared" si="10"/>
        <v>5000</v>
      </c>
    </row>
    <row r="29" spans="1:9" x14ac:dyDescent="0.6">
      <c r="A29" s="17">
        <f t="shared" si="0"/>
        <v>13</v>
      </c>
      <c r="B29" s="20"/>
      <c r="C29" s="56">
        <f t="shared" si="6"/>
        <v>41273</v>
      </c>
      <c r="D29" s="30">
        <f t="shared" si="1"/>
        <v>13</v>
      </c>
      <c r="E29" s="38">
        <f t="shared" si="7"/>
        <v>1666.6666666666667</v>
      </c>
      <c r="F29" s="28">
        <f t="shared" si="8"/>
        <v>500.00000000000045</v>
      </c>
      <c r="G29" s="29">
        <f t="shared" si="4"/>
        <v>2166.666666666667</v>
      </c>
      <c r="H29" s="27">
        <f t="shared" si="9"/>
        <v>21666.666666666668</v>
      </c>
      <c r="I29" s="54">
        <f t="shared" si="10"/>
        <v>3333.3333333333321</v>
      </c>
    </row>
    <row r="30" spans="1:9" x14ac:dyDescent="0.6">
      <c r="A30" s="17">
        <f t="shared" si="0"/>
        <v>14</v>
      </c>
      <c r="B30" s="20"/>
      <c r="C30" s="56">
        <f t="shared" si="6"/>
        <v>41638</v>
      </c>
      <c r="D30" s="30">
        <f t="shared" si="1"/>
        <v>14</v>
      </c>
      <c r="E30" s="38">
        <f t="shared" si="7"/>
        <v>1666.6666666666667</v>
      </c>
      <c r="F30" s="28">
        <f t="shared" si="8"/>
        <v>333.33333333333348</v>
      </c>
      <c r="G30" s="29">
        <f t="shared" si="4"/>
        <v>2000.0000000000002</v>
      </c>
      <c r="H30" s="27">
        <f t="shared" si="9"/>
        <v>23333.333333333336</v>
      </c>
      <c r="I30" s="54">
        <f t="shared" si="10"/>
        <v>1666.6666666666642</v>
      </c>
    </row>
    <row r="31" spans="1:9" x14ac:dyDescent="0.6">
      <c r="A31" s="17">
        <f t="shared" si="0"/>
        <v>15</v>
      </c>
      <c r="B31" s="20"/>
      <c r="C31" s="56">
        <f t="shared" si="6"/>
        <v>42003</v>
      </c>
      <c r="D31" s="30">
        <f t="shared" si="1"/>
        <v>15</v>
      </c>
      <c r="E31" s="38">
        <f t="shared" si="7"/>
        <v>1666.6666666666667</v>
      </c>
      <c r="F31" s="28">
        <f t="shared" si="8"/>
        <v>166.66666666666657</v>
      </c>
      <c r="G31" s="29">
        <f t="shared" si="4"/>
        <v>1833.3333333333333</v>
      </c>
      <c r="H31" s="27">
        <f t="shared" si="9"/>
        <v>25000.000000000004</v>
      </c>
      <c r="I31" s="54">
        <f t="shared" si="10"/>
        <v>-3.637978807091713E-12</v>
      </c>
    </row>
    <row r="32" spans="1:9" x14ac:dyDescent="0.6">
      <c r="A32" s="17">
        <f t="shared" si="0"/>
        <v>16</v>
      </c>
      <c r="B32" s="20"/>
      <c r="C32" s="56" t="str">
        <f t="shared" si="6"/>
        <v>----</v>
      </c>
      <c r="D32" s="30" t="str">
        <f t="shared" si="1"/>
        <v>----</v>
      </c>
      <c r="E32" s="38" t="str">
        <f t="shared" si="7"/>
        <v>----</v>
      </c>
      <c r="F32" s="28" t="str">
        <f t="shared" si="8"/>
        <v>----</v>
      </c>
      <c r="G32" s="29" t="str">
        <f t="shared" si="4"/>
        <v>----</v>
      </c>
      <c r="H32" s="27" t="str">
        <f t="shared" si="9"/>
        <v>----</v>
      </c>
      <c r="I32" s="54" t="str">
        <f t="shared" si="10"/>
        <v>----</v>
      </c>
    </row>
    <row r="33" spans="1:9" x14ac:dyDescent="0.6">
      <c r="A33" s="17">
        <f t="shared" si="0"/>
        <v>17</v>
      </c>
      <c r="B33" s="20"/>
      <c r="C33" s="56" t="str">
        <f t="shared" si="6"/>
        <v>----</v>
      </c>
      <c r="D33" s="30" t="str">
        <f t="shared" si="1"/>
        <v>----</v>
      </c>
      <c r="E33" s="38" t="str">
        <f t="shared" si="7"/>
        <v>----</v>
      </c>
      <c r="F33" s="28" t="str">
        <f t="shared" si="8"/>
        <v>----</v>
      </c>
      <c r="G33" s="29" t="str">
        <f t="shared" si="4"/>
        <v>----</v>
      </c>
      <c r="H33" s="27" t="str">
        <f t="shared" si="9"/>
        <v>----</v>
      </c>
      <c r="I33" s="54" t="str">
        <f t="shared" si="10"/>
        <v>----</v>
      </c>
    </row>
    <row r="34" spans="1:9" x14ac:dyDescent="0.6">
      <c r="A34" s="17">
        <f t="shared" si="0"/>
        <v>18</v>
      </c>
      <c r="B34" s="20"/>
      <c r="C34" s="56" t="str">
        <f t="shared" si="6"/>
        <v>----</v>
      </c>
      <c r="D34" s="30" t="str">
        <f t="shared" si="1"/>
        <v>----</v>
      </c>
      <c r="E34" s="38" t="str">
        <f t="shared" si="7"/>
        <v>----</v>
      </c>
      <c r="F34" s="28" t="str">
        <f t="shared" si="8"/>
        <v>----</v>
      </c>
      <c r="G34" s="29" t="str">
        <f t="shared" si="4"/>
        <v>----</v>
      </c>
      <c r="H34" s="27" t="str">
        <f t="shared" si="9"/>
        <v>----</v>
      </c>
      <c r="I34" s="54" t="str">
        <f t="shared" si="10"/>
        <v>----</v>
      </c>
    </row>
    <row r="35" spans="1:9" x14ac:dyDescent="0.6">
      <c r="A35" s="17">
        <f t="shared" si="0"/>
        <v>19</v>
      </c>
      <c r="B35" s="20"/>
      <c r="C35" s="56" t="str">
        <f t="shared" si="6"/>
        <v>----</v>
      </c>
      <c r="D35" s="30" t="str">
        <f t="shared" si="1"/>
        <v>----</v>
      </c>
      <c r="E35" s="38" t="str">
        <f t="shared" si="7"/>
        <v>----</v>
      </c>
      <c r="F35" s="28" t="str">
        <f t="shared" si="8"/>
        <v>----</v>
      </c>
      <c r="G35" s="29" t="str">
        <f t="shared" si="4"/>
        <v>----</v>
      </c>
      <c r="H35" s="27" t="str">
        <f t="shared" si="9"/>
        <v>----</v>
      </c>
      <c r="I35" s="54" t="str">
        <f t="shared" si="10"/>
        <v>----</v>
      </c>
    </row>
    <row r="36" spans="1:9" x14ac:dyDescent="0.6">
      <c r="A36" s="17">
        <f t="shared" si="0"/>
        <v>20</v>
      </c>
      <c r="B36" s="20"/>
      <c r="C36" s="56" t="str">
        <f t="shared" si="6"/>
        <v>----</v>
      </c>
      <c r="D36" s="30" t="str">
        <f t="shared" si="1"/>
        <v>----</v>
      </c>
      <c r="E36" s="38" t="str">
        <f t="shared" si="7"/>
        <v>----</v>
      </c>
      <c r="F36" s="28" t="str">
        <f t="shared" si="8"/>
        <v>----</v>
      </c>
      <c r="G36" s="29" t="str">
        <f t="shared" si="4"/>
        <v>----</v>
      </c>
      <c r="H36" s="27" t="str">
        <f t="shared" si="9"/>
        <v>----</v>
      </c>
      <c r="I36" s="54" t="str">
        <f t="shared" si="10"/>
        <v>----</v>
      </c>
    </row>
    <row r="37" spans="1:9" x14ac:dyDescent="0.6">
      <c r="A37" s="17">
        <f t="shared" si="0"/>
        <v>21</v>
      </c>
      <c r="B37" s="20"/>
      <c r="C37" s="56" t="str">
        <f t="shared" si="6"/>
        <v>----</v>
      </c>
      <c r="D37" s="30" t="str">
        <f t="shared" si="1"/>
        <v>----</v>
      </c>
      <c r="E37" s="38" t="str">
        <f t="shared" si="7"/>
        <v>----</v>
      </c>
      <c r="F37" s="28" t="str">
        <f t="shared" si="8"/>
        <v>----</v>
      </c>
      <c r="G37" s="29" t="str">
        <f t="shared" si="4"/>
        <v>----</v>
      </c>
      <c r="H37" s="27" t="str">
        <f t="shared" si="9"/>
        <v>----</v>
      </c>
      <c r="I37" s="54" t="str">
        <f t="shared" si="10"/>
        <v>----</v>
      </c>
    </row>
    <row r="38" spans="1:9" x14ac:dyDescent="0.6">
      <c r="A38" s="17">
        <f t="shared" si="0"/>
        <v>22</v>
      </c>
      <c r="B38" s="20"/>
      <c r="C38" s="56" t="str">
        <f t="shared" si="6"/>
        <v>----</v>
      </c>
      <c r="D38" s="30" t="str">
        <f t="shared" si="1"/>
        <v>----</v>
      </c>
      <c r="E38" s="38" t="str">
        <f t="shared" si="7"/>
        <v>----</v>
      </c>
      <c r="F38" s="28" t="str">
        <f t="shared" si="8"/>
        <v>----</v>
      </c>
      <c r="G38" s="29" t="str">
        <f t="shared" si="4"/>
        <v>----</v>
      </c>
      <c r="H38" s="27" t="str">
        <f t="shared" si="9"/>
        <v>----</v>
      </c>
      <c r="I38" s="54" t="str">
        <f t="shared" si="10"/>
        <v>----</v>
      </c>
    </row>
    <row r="39" spans="1:9" x14ac:dyDescent="0.6">
      <c r="A39" s="17">
        <f t="shared" si="0"/>
        <v>23</v>
      </c>
      <c r="B39" s="20"/>
      <c r="C39" s="56" t="str">
        <f t="shared" si="6"/>
        <v>----</v>
      </c>
      <c r="D39" s="30" t="str">
        <f t="shared" si="1"/>
        <v>----</v>
      </c>
      <c r="E39" s="38" t="str">
        <f t="shared" si="7"/>
        <v>----</v>
      </c>
      <c r="F39" s="28" t="str">
        <f t="shared" si="8"/>
        <v>----</v>
      </c>
      <c r="G39" s="29" t="str">
        <f t="shared" si="4"/>
        <v>----</v>
      </c>
      <c r="H39" s="27" t="str">
        <f t="shared" si="9"/>
        <v>----</v>
      </c>
      <c r="I39" s="54" t="str">
        <f t="shared" si="10"/>
        <v>----</v>
      </c>
    </row>
    <row r="40" spans="1:9" x14ac:dyDescent="0.6">
      <c r="A40" s="17">
        <f t="shared" si="0"/>
        <v>24</v>
      </c>
      <c r="B40" s="20"/>
      <c r="C40" s="56" t="str">
        <f t="shared" si="6"/>
        <v>----</v>
      </c>
      <c r="D40" s="30" t="str">
        <f t="shared" si="1"/>
        <v>----</v>
      </c>
      <c r="E40" s="38" t="str">
        <f t="shared" si="7"/>
        <v>----</v>
      </c>
      <c r="F40" s="28" t="str">
        <f t="shared" si="8"/>
        <v>----</v>
      </c>
      <c r="G40" s="29" t="str">
        <f t="shared" si="4"/>
        <v>----</v>
      </c>
      <c r="H40" s="27" t="str">
        <f t="shared" si="9"/>
        <v>----</v>
      </c>
      <c r="I40" s="54" t="str">
        <f t="shared" si="10"/>
        <v>----</v>
      </c>
    </row>
    <row r="41" spans="1:9" x14ac:dyDescent="0.6">
      <c r="A41" s="17">
        <f t="shared" si="0"/>
        <v>25</v>
      </c>
      <c r="B41" s="20"/>
      <c r="C41" s="56" t="str">
        <f t="shared" si="6"/>
        <v>----</v>
      </c>
      <c r="D41" s="30" t="str">
        <f t="shared" si="1"/>
        <v>----</v>
      </c>
      <c r="E41" s="38" t="str">
        <f t="shared" si="7"/>
        <v>----</v>
      </c>
      <c r="F41" s="28" t="str">
        <f t="shared" si="8"/>
        <v>----</v>
      </c>
      <c r="G41" s="29" t="str">
        <f t="shared" si="4"/>
        <v>----</v>
      </c>
      <c r="H41" s="27" t="str">
        <f t="shared" si="9"/>
        <v>----</v>
      </c>
      <c r="I41" s="54" t="str">
        <f t="shared" si="10"/>
        <v>----</v>
      </c>
    </row>
    <row r="42" spans="1:9" x14ac:dyDescent="0.6">
      <c r="A42" s="17">
        <f t="shared" si="0"/>
        <v>26</v>
      </c>
      <c r="B42" s="20"/>
      <c r="C42" s="56" t="str">
        <f t="shared" si="6"/>
        <v>----</v>
      </c>
      <c r="D42" s="30" t="str">
        <f t="shared" si="1"/>
        <v>----</v>
      </c>
      <c r="E42" s="38" t="str">
        <f t="shared" si="7"/>
        <v>----</v>
      </c>
      <c r="F42" s="28" t="str">
        <f t="shared" si="8"/>
        <v>----</v>
      </c>
      <c r="G42" s="29" t="str">
        <f t="shared" si="4"/>
        <v>----</v>
      </c>
      <c r="H42" s="27" t="str">
        <f t="shared" si="9"/>
        <v>----</v>
      </c>
      <c r="I42" s="54" t="str">
        <f t="shared" si="10"/>
        <v>----</v>
      </c>
    </row>
    <row r="43" spans="1:9" x14ac:dyDescent="0.6">
      <c r="A43" s="17">
        <f t="shared" si="0"/>
        <v>27</v>
      </c>
      <c r="B43" s="20"/>
      <c r="C43" s="56" t="str">
        <f t="shared" si="6"/>
        <v>----</v>
      </c>
      <c r="D43" s="30" t="str">
        <f t="shared" si="1"/>
        <v>----</v>
      </c>
      <c r="E43" s="38" t="str">
        <f t="shared" si="7"/>
        <v>----</v>
      </c>
      <c r="F43" s="28" t="str">
        <f t="shared" si="8"/>
        <v>----</v>
      </c>
      <c r="G43" s="29" t="str">
        <f t="shared" si="4"/>
        <v>----</v>
      </c>
      <c r="H43" s="27" t="str">
        <f t="shared" si="9"/>
        <v>----</v>
      </c>
      <c r="I43" s="54" t="str">
        <f t="shared" si="10"/>
        <v>----</v>
      </c>
    </row>
    <row r="44" spans="1:9" x14ac:dyDescent="0.6">
      <c r="A44" s="17">
        <f t="shared" si="0"/>
        <v>28</v>
      </c>
      <c r="B44" s="20"/>
      <c r="C44" s="56" t="str">
        <f t="shared" si="6"/>
        <v>----</v>
      </c>
      <c r="D44" s="30" t="str">
        <f t="shared" si="1"/>
        <v>----</v>
      </c>
      <c r="E44" s="38" t="str">
        <f t="shared" si="7"/>
        <v>----</v>
      </c>
      <c r="F44" s="28" t="str">
        <f t="shared" si="8"/>
        <v>----</v>
      </c>
      <c r="G44" s="29" t="str">
        <f t="shared" si="4"/>
        <v>----</v>
      </c>
      <c r="H44" s="27" t="str">
        <f t="shared" si="9"/>
        <v>----</v>
      </c>
      <c r="I44" s="54" t="str">
        <f t="shared" si="10"/>
        <v>----</v>
      </c>
    </row>
    <row r="45" spans="1:9" x14ac:dyDescent="0.6">
      <c r="A45" s="17">
        <f t="shared" si="0"/>
        <v>29</v>
      </c>
      <c r="B45" s="20"/>
      <c r="C45" s="56" t="str">
        <f t="shared" si="6"/>
        <v>----</v>
      </c>
      <c r="D45" s="30" t="str">
        <f t="shared" si="1"/>
        <v>----</v>
      </c>
      <c r="E45" s="38" t="str">
        <f t="shared" si="7"/>
        <v>----</v>
      </c>
      <c r="F45" s="28" t="str">
        <f t="shared" si="8"/>
        <v>----</v>
      </c>
      <c r="G45" s="29" t="str">
        <f t="shared" si="4"/>
        <v>----</v>
      </c>
      <c r="H45" s="27" t="str">
        <f t="shared" si="9"/>
        <v>----</v>
      </c>
      <c r="I45" s="54" t="str">
        <f t="shared" si="10"/>
        <v>----</v>
      </c>
    </row>
    <row r="46" spans="1:9" x14ac:dyDescent="0.6">
      <c r="A46" s="17">
        <f t="shared" si="0"/>
        <v>30</v>
      </c>
      <c r="B46" s="20"/>
      <c r="C46" s="56" t="str">
        <f t="shared" si="6"/>
        <v>----</v>
      </c>
      <c r="D46" s="30" t="str">
        <f t="shared" si="1"/>
        <v>----</v>
      </c>
      <c r="E46" s="38" t="str">
        <f t="shared" si="7"/>
        <v>----</v>
      </c>
      <c r="F46" s="28" t="str">
        <f t="shared" si="8"/>
        <v>----</v>
      </c>
      <c r="G46" s="29" t="str">
        <f t="shared" si="4"/>
        <v>----</v>
      </c>
      <c r="H46" s="27" t="str">
        <f t="shared" si="9"/>
        <v>----</v>
      </c>
      <c r="I46" s="54" t="str">
        <f t="shared" si="10"/>
        <v>----</v>
      </c>
    </row>
    <row r="47" spans="1:9" x14ac:dyDescent="0.6">
      <c r="A47" s="17">
        <f t="shared" si="0"/>
        <v>31</v>
      </c>
      <c r="B47" s="20"/>
      <c r="C47" s="56" t="str">
        <f t="shared" si="6"/>
        <v>----</v>
      </c>
      <c r="D47" s="30" t="str">
        <f t="shared" si="1"/>
        <v>----</v>
      </c>
      <c r="E47" s="38" t="str">
        <f t="shared" si="7"/>
        <v>----</v>
      </c>
      <c r="F47" s="28" t="str">
        <f t="shared" si="8"/>
        <v>----</v>
      </c>
      <c r="G47" s="29" t="str">
        <f t="shared" si="4"/>
        <v>----</v>
      </c>
      <c r="H47" s="27" t="str">
        <f t="shared" si="9"/>
        <v>----</v>
      </c>
      <c r="I47" s="54" t="str">
        <f t="shared" si="10"/>
        <v>----</v>
      </c>
    </row>
    <row r="48" spans="1:9" x14ac:dyDescent="0.6">
      <c r="A48" s="17">
        <f t="shared" si="0"/>
        <v>32</v>
      </c>
      <c r="B48" s="20"/>
      <c r="C48" s="56" t="str">
        <f t="shared" si="6"/>
        <v>----</v>
      </c>
      <c r="D48" s="30" t="str">
        <f t="shared" si="1"/>
        <v>----</v>
      </c>
      <c r="E48" s="38" t="str">
        <f t="shared" si="7"/>
        <v>----</v>
      </c>
      <c r="F48" s="28" t="str">
        <f t="shared" si="8"/>
        <v>----</v>
      </c>
      <c r="G48" s="29" t="str">
        <f t="shared" si="4"/>
        <v>----</v>
      </c>
      <c r="H48" s="27" t="str">
        <f t="shared" si="9"/>
        <v>----</v>
      </c>
      <c r="I48" s="54" t="str">
        <f t="shared" si="10"/>
        <v>----</v>
      </c>
    </row>
    <row r="49" spans="1:9" x14ac:dyDescent="0.6">
      <c r="A49" s="17">
        <f t="shared" si="0"/>
        <v>33</v>
      </c>
      <c r="B49" s="20"/>
      <c r="C49" s="56" t="str">
        <f t="shared" si="6"/>
        <v>----</v>
      </c>
      <c r="D49" s="30" t="str">
        <f t="shared" si="1"/>
        <v>----</v>
      </c>
      <c r="E49" s="38" t="str">
        <f t="shared" si="7"/>
        <v>----</v>
      </c>
      <c r="F49" s="28" t="str">
        <f t="shared" si="8"/>
        <v>----</v>
      </c>
      <c r="G49" s="29" t="str">
        <f t="shared" si="4"/>
        <v>----</v>
      </c>
      <c r="H49" s="27" t="str">
        <f t="shared" si="9"/>
        <v>----</v>
      </c>
      <c r="I49" s="54" t="str">
        <f t="shared" si="10"/>
        <v>----</v>
      </c>
    </row>
    <row r="50" spans="1:9" x14ac:dyDescent="0.6">
      <c r="A50" s="17">
        <f t="shared" si="0"/>
        <v>34</v>
      </c>
      <c r="B50" s="20"/>
      <c r="C50" s="56" t="str">
        <f t="shared" si="6"/>
        <v>----</v>
      </c>
      <c r="D50" s="30" t="str">
        <f t="shared" si="1"/>
        <v>----</v>
      </c>
      <c r="E50" s="38" t="str">
        <f t="shared" si="7"/>
        <v>----</v>
      </c>
      <c r="F50" s="28" t="str">
        <f t="shared" si="8"/>
        <v>----</v>
      </c>
      <c r="G50" s="29" t="str">
        <f t="shared" si="4"/>
        <v>----</v>
      </c>
      <c r="H50" s="27" t="str">
        <f t="shared" si="9"/>
        <v>----</v>
      </c>
      <c r="I50" s="54" t="str">
        <f t="shared" si="10"/>
        <v>----</v>
      </c>
    </row>
    <row r="51" spans="1:9" x14ac:dyDescent="0.6">
      <c r="A51" s="17">
        <f t="shared" si="0"/>
        <v>35</v>
      </c>
      <c r="B51" s="20"/>
      <c r="C51" s="56" t="str">
        <f t="shared" si="6"/>
        <v>----</v>
      </c>
      <c r="D51" s="30" t="str">
        <f t="shared" si="1"/>
        <v>----</v>
      </c>
      <c r="E51" s="38" t="str">
        <f t="shared" si="7"/>
        <v>----</v>
      </c>
      <c r="F51" s="28" t="str">
        <f t="shared" si="8"/>
        <v>----</v>
      </c>
      <c r="G51" s="29" t="str">
        <f t="shared" si="4"/>
        <v>----</v>
      </c>
      <c r="H51" s="27" t="str">
        <f t="shared" si="9"/>
        <v>----</v>
      </c>
      <c r="I51" s="54" t="str">
        <f t="shared" si="10"/>
        <v>----</v>
      </c>
    </row>
    <row r="52" spans="1:9" x14ac:dyDescent="0.6">
      <c r="A52" s="17">
        <f t="shared" si="0"/>
        <v>36</v>
      </c>
      <c r="B52" s="20"/>
      <c r="C52" s="56" t="str">
        <f t="shared" si="6"/>
        <v>----</v>
      </c>
      <c r="D52" s="30" t="str">
        <f t="shared" si="1"/>
        <v>----</v>
      </c>
      <c r="E52" s="38" t="str">
        <f t="shared" si="7"/>
        <v>----</v>
      </c>
      <c r="F52" s="28" t="str">
        <f t="shared" si="8"/>
        <v>----</v>
      </c>
      <c r="G52" s="29" t="str">
        <f t="shared" si="4"/>
        <v>----</v>
      </c>
      <c r="H52" s="27" t="str">
        <f t="shared" si="9"/>
        <v>----</v>
      </c>
      <c r="I52" s="54" t="str">
        <f t="shared" si="10"/>
        <v>----</v>
      </c>
    </row>
    <row r="53" spans="1:9" x14ac:dyDescent="0.6">
      <c r="A53" s="17">
        <f t="shared" si="0"/>
        <v>37</v>
      </c>
      <c r="B53" s="20"/>
      <c r="C53" s="56" t="str">
        <f t="shared" si="6"/>
        <v>----</v>
      </c>
      <c r="D53" s="30" t="str">
        <f t="shared" si="1"/>
        <v>----</v>
      </c>
      <c r="E53" s="38" t="str">
        <f t="shared" si="7"/>
        <v>----</v>
      </c>
      <c r="F53" s="28" t="str">
        <f t="shared" si="8"/>
        <v>----</v>
      </c>
      <c r="G53" s="29" t="str">
        <f t="shared" si="4"/>
        <v>----</v>
      </c>
      <c r="H53" s="27" t="str">
        <f t="shared" si="9"/>
        <v>----</v>
      </c>
      <c r="I53" s="54" t="str">
        <f t="shared" si="10"/>
        <v>----</v>
      </c>
    </row>
    <row r="54" spans="1:9" x14ac:dyDescent="0.6">
      <c r="A54" s="17">
        <f t="shared" si="0"/>
        <v>38</v>
      </c>
      <c r="B54" s="20"/>
      <c r="C54" s="56" t="str">
        <f t="shared" si="6"/>
        <v>----</v>
      </c>
      <c r="D54" s="30" t="str">
        <f t="shared" si="1"/>
        <v>----</v>
      </c>
      <c r="E54" s="38" t="str">
        <f t="shared" si="7"/>
        <v>----</v>
      </c>
      <c r="F54" s="28" t="str">
        <f t="shared" si="8"/>
        <v>----</v>
      </c>
      <c r="G54" s="29" t="str">
        <f t="shared" si="4"/>
        <v>----</v>
      </c>
      <c r="H54" s="27" t="str">
        <f t="shared" si="9"/>
        <v>----</v>
      </c>
      <c r="I54" s="54" t="str">
        <f t="shared" si="10"/>
        <v>----</v>
      </c>
    </row>
    <row r="55" spans="1:9" x14ac:dyDescent="0.6">
      <c r="A55" s="17">
        <f t="shared" si="0"/>
        <v>39</v>
      </c>
      <c r="B55" s="20"/>
      <c r="C55" s="56" t="str">
        <f t="shared" si="6"/>
        <v>----</v>
      </c>
      <c r="D55" s="30" t="str">
        <f t="shared" si="1"/>
        <v>----</v>
      </c>
      <c r="E55" s="38" t="str">
        <f t="shared" si="7"/>
        <v>----</v>
      </c>
      <c r="F55" s="28" t="str">
        <f t="shared" si="8"/>
        <v>----</v>
      </c>
      <c r="G55" s="29" t="str">
        <f t="shared" si="4"/>
        <v>----</v>
      </c>
      <c r="H55" s="27" t="str">
        <f t="shared" si="9"/>
        <v>----</v>
      </c>
      <c r="I55" s="54" t="str">
        <f t="shared" si="10"/>
        <v>----</v>
      </c>
    </row>
    <row r="56" spans="1:9" x14ac:dyDescent="0.6">
      <c r="A56" s="17">
        <f t="shared" si="0"/>
        <v>40</v>
      </c>
      <c r="B56" s="20"/>
      <c r="C56" s="56" t="str">
        <f t="shared" si="6"/>
        <v>----</v>
      </c>
      <c r="D56" s="30" t="str">
        <f t="shared" si="1"/>
        <v>----</v>
      </c>
      <c r="E56" s="38" t="str">
        <f t="shared" si="7"/>
        <v>----</v>
      </c>
      <c r="F56" s="28" t="str">
        <f t="shared" si="8"/>
        <v>----</v>
      </c>
      <c r="G56" s="29" t="str">
        <f t="shared" si="4"/>
        <v>----</v>
      </c>
      <c r="H56" s="27" t="str">
        <f t="shared" si="9"/>
        <v>----</v>
      </c>
      <c r="I56" s="54" t="str">
        <f t="shared" si="10"/>
        <v>----</v>
      </c>
    </row>
    <row r="57" spans="1:9" x14ac:dyDescent="0.6">
      <c r="A57" s="17">
        <f t="shared" si="0"/>
        <v>41</v>
      </c>
      <c r="B57" s="20"/>
      <c r="C57" s="56" t="str">
        <f t="shared" si="6"/>
        <v>----</v>
      </c>
      <c r="D57" s="30" t="str">
        <f t="shared" si="1"/>
        <v>----</v>
      </c>
      <c r="E57" s="38" t="str">
        <f t="shared" si="7"/>
        <v>----</v>
      </c>
      <c r="F57" s="28" t="str">
        <f t="shared" si="8"/>
        <v>----</v>
      </c>
      <c r="G57" s="29" t="str">
        <f t="shared" si="4"/>
        <v>----</v>
      </c>
      <c r="H57" s="27" t="str">
        <f t="shared" si="9"/>
        <v>----</v>
      </c>
      <c r="I57" s="54" t="str">
        <f t="shared" si="10"/>
        <v>----</v>
      </c>
    </row>
    <row r="58" spans="1:9" x14ac:dyDescent="0.6">
      <c r="A58" s="17">
        <f t="shared" si="0"/>
        <v>42</v>
      </c>
      <c r="B58" s="20"/>
      <c r="C58" s="56" t="str">
        <f t="shared" si="6"/>
        <v>----</v>
      </c>
      <c r="D58" s="30" t="str">
        <f t="shared" si="1"/>
        <v>----</v>
      </c>
      <c r="E58" s="38" t="str">
        <f t="shared" si="7"/>
        <v>----</v>
      </c>
      <c r="F58" s="28" t="str">
        <f t="shared" si="8"/>
        <v>----</v>
      </c>
      <c r="G58" s="29" t="str">
        <f t="shared" si="4"/>
        <v>----</v>
      </c>
      <c r="H58" s="27" t="str">
        <f t="shared" si="9"/>
        <v>----</v>
      </c>
      <c r="I58" s="54" t="str">
        <f t="shared" si="10"/>
        <v>----</v>
      </c>
    </row>
    <row r="59" spans="1:9" x14ac:dyDescent="0.6">
      <c r="A59" s="17">
        <f t="shared" si="0"/>
        <v>43</v>
      </c>
      <c r="B59" s="20"/>
      <c r="C59" s="56" t="str">
        <f t="shared" si="6"/>
        <v>----</v>
      </c>
      <c r="D59" s="30" t="str">
        <f t="shared" si="1"/>
        <v>----</v>
      </c>
      <c r="E59" s="38" t="str">
        <f t="shared" si="7"/>
        <v>----</v>
      </c>
      <c r="F59" s="28" t="str">
        <f t="shared" si="8"/>
        <v>----</v>
      </c>
      <c r="G59" s="29" t="str">
        <f t="shared" si="4"/>
        <v>----</v>
      </c>
      <c r="H59" s="27" t="str">
        <f t="shared" si="9"/>
        <v>----</v>
      </c>
      <c r="I59" s="54" t="str">
        <f t="shared" si="10"/>
        <v>----</v>
      </c>
    </row>
    <row r="60" spans="1:9" ht="13.75" thickBot="1" x14ac:dyDescent="0.75">
      <c r="A60" s="17">
        <f t="shared" si="0"/>
        <v>44</v>
      </c>
      <c r="B60" s="20"/>
      <c r="C60" s="58" t="str">
        <f t="shared" si="6"/>
        <v>----</v>
      </c>
      <c r="D60" s="59" t="str">
        <f t="shared" si="1"/>
        <v>----</v>
      </c>
      <c r="E60" s="80" t="str">
        <f t="shared" si="7"/>
        <v>----</v>
      </c>
      <c r="F60" s="81" t="str">
        <f t="shared" si="8"/>
        <v>----</v>
      </c>
      <c r="G60" s="82" t="str">
        <f t="shared" si="4"/>
        <v>----</v>
      </c>
      <c r="H60" s="83" t="str">
        <f t="shared" si="9"/>
        <v>----</v>
      </c>
      <c r="I60" s="84" t="str">
        <f t="shared" si="10"/>
        <v>----</v>
      </c>
    </row>
  </sheetData>
  <mergeCells count="11">
    <mergeCell ref="I13:I14"/>
    <mergeCell ref="C1:I1"/>
    <mergeCell ref="G2:I2"/>
    <mergeCell ref="F5:G5"/>
    <mergeCell ref="F7:G7"/>
    <mergeCell ref="C13:C14"/>
    <mergeCell ref="D13:D14"/>
    <mergeCell ref="E13:E14"/>
    <mergeCell ref="F13:F14"/>
    <mergeCell ref="G13:G14"/>
    <mergeCell ref="H13:H14"/>
  </mergeCells>
  <phoneticPr fontId="0" type="noConversion"/>
  <conditionalFormatting sqref="C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11</vt:i4>
      </vt:variant>
    </vt:vector>
  </HeadingPairs>
  <TitlesOfParts>
    <vt:vector size="14" baseType="lpstr">
      <vt:lpstr>AMM. PROGRESS.</vt:lpstr>
      <vt:lpstr>AMM. AMERICANO</vt:lpstr>
      <vt:lpstr>AMM. UNIFORME O ITALIANO</vt:lpstr>
      <vt:lpstr>an┐i</vt:lpstr>
      <vt:lpstr>D</vt:lpstr>
      <vt:lpstr>data</vt:lpstr>
      <vt:lpstr>i</vt:lpstr>
      <vt:lpstr>ik</vt:lpstr>
      <vt:lpstr>k</vt:lpstr>
      <vt:lpstr>n</vt:lpstr>
      <vt:lpstr>Nr</vt:lpstr>
      <vt:lpstr>Rata</vt:lpstr>
      <vt:lpstr>Rata_1</vt:lpstr>
      <vt:lpstr>sn┐i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Respano Gianni - Nuoro</dc:creator>
  <cp:lastModifiedBy>Gianni Respano</cp:lastModifiedBy>
  <cp:lastPrinted>2001-06-23T09:02:33Z</cp:lastPrinted>
  <dcterms:created xsi:type="dcterms:W3CDTF">2001-06-20T19:00:07Z</dcterms:created>
  <dcterms:modified xsi:type="dcterms:W3CDTF">2022-02-05T10:42:11Z</dcterms:modified>
</cp:coreProperties>
</file>