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7476" windowHeight="2940" activeTab="1"/>
  </bookViews>
  <sheets>
    <sheet name="Retta" sheetId="1" r:id="rId1"/>
    <sheet name="Parabola" sheetId="2" r:id="rId2"/>
    <sheet name="Correlazione" sheetId="3" r:id="rId3"/>
  </sheets>
  <calcPr calcId="162913"/>
</workbook>
</file>

<file path=xl/calcChain.xml><?xml version="1.0" encoding="utf-8"?>
<calcChain xmlns="http://schemas.openxmlformats.org/spreadsheetml/2006/main">
  <c r="F31" i="3" l="1"/>
  <c r="F32" i="3"/>
  <c r="F33" i="3"/>
  <c r="F34" i="3"/>
  <c r="F30" i="3"/>
  <c r="C31" i="3"/>
  <c r="C32" i="3"/>
  <c r="C33" i="3"/>
  <c r="C34" i="3"/>
  <c r="C30" i="3"/>
  <c r="C50" i="3"/>
  <c r="C51" i="3" s="1"/>
  <c r="C52" i="3" s="1"/>
  <c r="C53" i="3" s="1"/>
  <c r="C54" i="3"/>
  <c r="C55" i="3" s="1"/>
  <c r="C48" i="3"/>
  <c r="C49" i="3" s="1"/>
  <c r="B31" i="3"/>
  <c r="B32" i="3" s="1"/>
  <c r="B33" i="3" s="1"/>
  <c r="B34" i="3" s="1"/>
  <c r="B35" i="3"/>
  <c r="B36" i="3" s="1"/>
  <c r="B37" i="3" s="1"/>
  <c r="B38" i="3" s="1"/>
  <c r="B39" i="3"/>
  <c r="D59" i="2"/>
  <c r="C50" i="2"/>
  <c r="G50" i="2"/>
  <c r="B50" i="2"/>
  <c r="B51" i="2"/>
  <c r="B52" i="2" s="1"/>
  <c r="B53" i="2"/>
  <c r="I49" i="2"/>
  <c r="H49" i="2"/>
  <c r="G49" i="2"/>
  <c r="F49" i="2"/>
  <c r="E49" i="2"/>
  <c r="F23" i="2"/>
  <c r="F27" i="2" s="1"/>
  <c r="I8" i="2"/>
  <c r="H8" i="2"/>
  <c r="G8" i="2"/>
  <c r="F8" i="2"/>
  <c r="E8" i="2"/>
  <c r="C9" i="2"/>
  <c r="I9" i="2"/>
  <c r="D18" i="2"/>
  <c r="H23" i="2"/>
  <c r="B9" i="2"/>
  <c r="B10" i="2" s="1"/>
  <c r="B11" i="2"/>
  <c r="B12" i="2" s="1"/>
  <c r="B10" i="1"/>
  <c r="B11" i="1" s="1"/>
  <c r="B12" i="1" s="1"/>
  <c r="B13" i="1" s="1"/>
  <c r="B14" i="1" s="1"/>
  <c r="B15" i="1" s="1"/>
  <c r="B16" i="1" s="1"/>
  <c r="B17" i="1" s="1"/>
  <c r="B18" i="1" s="1"/>
  <c r="B7" i="3"/>
  <c r="B8" i="3"/>
  <c r="B9" i="3" s="1"/>
  <c r="B10" i="3" s="1"/>
  <c r="B11" i="3" s="1"/>
  <c r="B12" i="3" s="1"/>
  <c r="B13" i="3" s="1"/>
  <c r="B14" i="3" s="1"/>
  <c r="B15" i="3" s="1"/>
  <c r="E12" i="3"/>
  <c r="F12" i="3"/>
  <c r="G12" i="3"/>
  <c r="E13" i="3"/>
  <c r="F13" i="3"/>
  <c r="F16" i="3" s="1"/>
  <c r="G13" i="3"/>
  <c r="E14" i="3"/>
  <c r="F14" i="3"/>
  <c r="G14" i="3"/>
  <c r="E15" i="3"/>
  <c r="F15" i="3"/>
  <c r="G15" i="3"/>
  <c r="G7" i="3"/>
  <c r="G8" i="3"/>
  <c r="G9" i="3"/>
  <c r="G10" i="3"/>
  <c r="G11" i="3"/>
  <c r="G6" i="3"/>
  <c r="D16" i="3"/>
  <c r="G21" i="3"/>
  <c r="C16" i="3"/>
  <c r="D21" i="3"/>
  <c r="F11" i="3"/>
  <c r="E11" i="3"/>
  <c r="F10" i="3"/>
  <c r="E10" i="3"/>
  <c r="F9" i="3"/>
  <c r="E9" i="3"/>
  <c r="F8" i="3"/>
  <c r="E8" i="3"/>
  <c r="F7" i="3"/>
  <c r="E7" i="3"/>
  <c r="F6" i="3"/>
  <c r="E6" i="3"/>
  <c r="E16" i="3" s="1"/>
  <c r="D19" i="1"/>
  <c r="C19" i="1"/>
  <c r="F10" i="1"/>
  <c r="F11" i="1"/>
  <c r="F12" i="1"/>
  <c r="F13" i="1"/>
  <c r="F14" i="1"/>
  <c r="F19" i="1" s="1"/>
  <c r="F15" i="1"/>
  <c r="F16" i="1"/>
  <c r="F17" i="1"/>
  <c r="F18" i="1"/>
  <c r="F9" i="1"/>
  <c r="E10" i="1"/>
  <c r="E11" i="1"/>
  <c r="E12" i="1"/>
  <c r="E13" i="1"/>
  <c r="E14" i="1"/>
  <c r="E15" i="1"/>
  <c r="E16" i="1"/>
  <c r="E17" i="1"/>
  <c r="E18" i="1"/>
  <c r="E9" i="1"/>
  <c r="F50" i="2"/>
  <c r="H50" i="2"/>
  <c r="C51" i="2"/>
  <c r="E31" i="2"/>
  <c r="I50" i="2"/>
  <c r="E50" i="2"/>
  <c r="H9" i="2"/>
  <c r="F9" i="2"/>
  <c r="C10" i="2"/>
  <c r="F10" i="2" s="1"/>
  <c r="G9" i="2"/>
  <c r="E9" i="2"/>
  <c r="I10" i="2"/>
  <c r="E10" i="2"/>
  <c r="G10" i="2"/>
  <c r="H10" i="2"/>
  <c r="C11" i="2"/>
  <c r="H11" i="2" s="1"/>
  <c r="C12" i="2"/>
  <c r="I11" i="2"/>
  <c r="F11" i="2"/>
  <c r="E11" i="2"/>
  <c r="G11" i="2"/>
  <c r="I6" i="3" l="1"/>
  <c r="I18" i="2"/>
  <c r="H21" i="2" s="1"/>
  <c r="H18" i="2"/>
  <c r="H22" i="2" s="1"/>
  <c r="I5" i="3"/>
  <c r="I12" i="2"/>
  <c r="F12" i="2"/>
  <c r="F18" i="2" s="1"/>
  <c r="E12" i="2"/>
  <c r="E18" i="2" s="1"/>
  <c r="H12" i="2"/>
  <c r="E51" i="2"/>
  <c r="C52" i="2"/>
  <c r="F51" i="2"/>
  <c r="H51" i="2"/>
  <c r="I51" i="2"/>
  <c r="G18" i="2"/>
  <c r="D21" i="2" s="1"/>
  <c r="G12" i="2"/>
  <c r="E19" i="1"/>
  <c r="D21" i="1" s="1"/>
  <c r="G16" i="3"/>
  <c r="I7" i="3" s="1"/>
  <c r="C40" i="3"/>
  <c r="F40" i="3"/>
  <c r="G51" i="2"/>
  <c r="F35" i="2"/>
  <c r="D27" i="2"/>
  <c r="F31" i="2"/>
  <c r="C18" i="2"/>
  <c r="D22" i="2" l="1"/>
  <c r="E21" i="2"/>
  <c r="E48" i="3"/>
  <c r="G32" i="3"/>
  <c r="E54" i="3"/>
  <c r="E49" i="3"/>
  <c r="E55" i="3"/>
  <c r="E51" i="3"/>
  <c r="G30" i="3"/>
  <c r="F26" i="3"/>
  <c r="M26" i="3"/>
  <c r="E47" i="3"/>
  <c r="E53" i="3"/>
  <c r="G31" i="3"/>
  <c r="E50" i="3"/>
  <c r="G34" i="3"/>
  <c r="G33" i="3"/>
  <c r="E52" i="3"/>
  <c r="E22" i="2"/>
  <c r="F21" i="2"/>
  <c r="D23" i="2"/>
  <c r="I8" i="3"/>
  <c r="D29" i="2"/>
  <c r="D33" i="2"/>
  <c r="H52" i="2"/>
  <c r="C53" i="2"/>
  <c r="E52" i="2"/>
  <c r="I52" i="2"/>
  <c r="G52" i="2"/>
  <c r="F52" i="2"/>
  <c r="D25" i="2"/>
  <c r="F33" i="2"/>
  <c r="E29" i="2"/>
  <c r="D34" i="3"/>
  <c r="D53" i="3"/>
  <c r="D32" i="3"/>
  <c r="D48" i="3"/>
  <c r="F19" i="3"/>
  <c r="D55" i="3"/>
  <c r="I12" i="3"/>
  <c r="D19" i="3"/>
  <c r="D47" i="3"/>
  <c r="D52" i="3"/>
  <c r="D31" i="3"/>
  <c r="D49" i="3"/>
  <c r="D54" i="3"/>
  <c r="D51" i="3"/>
  <c r="D33" i="3"/>
  <c r="D50" i="3"/>
  <c r="F24" i="3"/>
  <c r="D30" i="3"/>
  <c r="E30" i="2"/>
  <c r="D26" i="2"/>
  <c r="F34" i="2"/>
  <c r="E23" i="2"/>
  <c r="F22" i="2"/>
  <c r="G21" i="1"/>
  <c r="G18" i="1" s="1"/>
  <c r="H18" i="1" s="1"/>
  <c r="E25" i="2" l="1"/>
  <c r="E33" i="2"/>
  <c r="D34" i="2"/>
  <c r="H38" i="2" s="1"/>
  <c r="D30" i="2"/>
  <c r="F30" i="2"/>
  <c r="F26" i="2"/>
  <c r="G14" i="1"/>
  <c r="H14" i="1" s="1"/>
  <c r="G17" i="1"/>
  <c r="H17" i="1" s="1"/>
  <c r="F24" i="1"/>
  <c r="F25" i="2"/>
  <c r="F29" i="2"/>
  <c r="F38" i="2" s="1"/>
  <c r="G40" i="3"/>
  <c r="E35" i="2"/>
  <c r="E27" i="2"/>
  <c r="D40" i="3"/>
  <c r="G15" i="1"/>
  <c r="H15" i="1" s="1"/>
  <c r="G9" i="1"/>
  <c r="G10" i="1"/>
  <c r="H10" i="1" s="1"/>
  <c r="E34" i="2"/>
  <c r="E26" i="2"/>
  <c r="F53" i="2"/>
  <c r="F59" i="2" s="1"/>
  <c r="E53" i="2"/>
  <c r="E59" i="2" s="1"/>
  <c r="G53" i="2"/>
  <c r="G59" i="2" s="1"/>
  <c r="I53" i="2"/>
  <c r="I59" i="2" s="1"/>
  <c r="H53" i="2"/>
  <c r="H59" i="2" s="1"/>
  <c r="C59" i="2"/>
  <c r="G16" i="1"/>
  <c r="H16" i="1" s="1"/>
  <c r="G11" i="1"/>
  <c r="H11" i="1" s="1"/>
  <c r="D31" i="2"/>
  <c r="D35" i="2"/>
  <c r="D38" i="2"/>
  <c r="G12" i="1"/>
  <c r="H12" i="1" s="1"/>
  <c r="G13" i="1"/>
  <c r="H13" i="1" s="1"/>
  <c r="J10" i="2" l="1"/>
  <c r="K10" i="2" s="1"/>
  <c r="L10" i="2" s="1"/>
  <c r="J9" i="2"/>
  <c r="K9" i="2" s="1"/>
  <c r="L9" i="2" s="1"/>
  <c r="J12" i="2"/>
  <c r="K12" i="2" s="1"/>
  <c r="L12" i="2" s="1"/>
  <c r="J8" i="2"/>
  <c r="G40" i="2"/>
  <c r="J11" i="2"/>
  <c r="K11" i="2" s="1"/>
  <c r="L11" i="2" s="1"/>
  <c r="D62" i="2"/>
  <c r="H9" i="1"/>
  <c r="H19" i="1" s="1"/>
  <c r="D22" i="1" s="1"/>
  <c r="G19" i="1"/>
  <c r="J18" i="2" l="1"/>
  <c r="K8" i="2"/>
  <c r="L8" i="2" s="1"/>
  <c r="L18" i="2" s="1"/>
  <c r="E42" i="2" s="1"/>
  <c r="F64" i="2"/>
  <c r="J51" i="2"/>
  <c r="K51" i="2" s="1"/>
  <c r="L51" i="2" s="1"/>
  <c r="J52" i="2"/>
  <c r="K52" i="2" s="1"/>
  <c r="L52" i="2" s="1"/>
  <c r="J49" i="2"/>
  <c r="J50" i="2"/>
  <c r="K50" i="2" s="1"/>
  <c r="L50" i="2" s="1"/>
  <c r="J53" i="2"/>
  <c r="K53" i="2" s="1"/>
  <c r="L53" i="2" s="1"/>
  <c r="J59" i="2" l="1"/>
  <c r="K49" i="2"/>
  <c r="L49" i="2" s="1"/>
  <c r="L59" i="2" s="1"/>
  <c r="E67" i="2" s="1"/>
</calcChain>
</file>

<file path=xl/sharedStrings.xml><?xml version="1.0" encoding="utf-8"?>
<sst xmlns="http://schemas.openxmlformats.org/spreadsheetml/2006/main" count="80" uniqueCount="60">
  <si>
    <t>METODO DEI MINIMI QUADRATI</t>
  </si>
  <si>
    <t>RETTA INTERPOLANTE</t>
  </si>
  <si>
    <t>a=</t>
  </si>
  <si>
    <t>b</t>
  </si>
  <si>
    <t>La retta interpolante è</t>
  </si>
  <si>
    <t>CORRELAZIONE E REGRESSIONE</t>
  </si>
  <si>
    <t>impostare n =</t>
  </si>
  <si>
    <t xml:space="preserve">n </t>
  </si>
  <si>
    <t>n</t>
  </si>
  <si>
    <t>Indice quadratico relativo di scostamento</t>
  </si>
  <si>
    <t>PARABOLA INTERPOLANTE</t>
  </si>
  <si>
    <t>a =</t>
  </si>
  <si>
    <t>c =</t>
  </si>
  <si>
    <t>b =</t>
  </si>
  <si>
    <t>La parabola interpolante è :</t>
  </si>
  <si>
    <r>
      <t>I</t>
    </r>
    <r>
      <rPr>
        <b/>
        <vertAlign val="subscript"/>
        <sz val="16"/>
        <color indexed="8"/>
        <rFont val="Calibri"/>
        <family val="2"/>
      </rPr>
      <t xml:space="preserve">S </t>
    </r>
    <r>
      <rPr>
        <b/>
        <sz val="16"/>
        <color indexed="8"/>
        <rFont val="Calibri"/>
        <family val="2"/>
      </rPr>
      <t>=</t>
    </r>
  </si>
  <si>
    <t>PARABOLA INTERPOLANTE PASSANTE PER L'ORIGINE</t>
  </si>
  <si>
    <t xml:space="preserve">R = </t>
  </si>
  <si>
    <t>indice di correlazione al quadrato</t>
  </si>
  <si>
    <t>y = f(x)</t>
  </si>
  <si>
    <t>x = f(y)</t>
  </si>
  <si>
    <t>indice di correlazione lineare o di Bravais-Pearson</t>
  </si>
  <si>
    <t>R =</t>
  </si>
  <si>
    <r>
      <t>M</t>
    </r>
    <r>
      <rPr>
        <b/>
        <vertAlign val="subscript"/>
        <sz val="11"/>
        <color indexed="8"/>
        <rFont val="Calibri"/>
        <family val="2"/>
      </rPr>
      <t xml:space="preserve">x </t>
    </r>
    <r>
      <rPr>
        <b/>
        <sz val="11"/>
        <color indexed="8"/>
        <rFont val="Calibri"/>
        <family val="2"/>
      </rPr>
      <t>=</t>
    </r>
  </si>
  <si>
    <r>
      <t>M</t>
    </r>
    <r>
      <rPr>
        <b/>
        <vertAlign val="subscript"/>
        <sz val="11"/>
        <color indexed="8"/>
        <rFont val="Calibri"/>
        <family val="2"/>
      </rPr>
      <t xml:space="preserve">y </t>
    </r>
    <r>
      <rPr>
        <b/>
        <sz val="11"/>
        <color indexed="8"/>
        <rFont val="Calibri"/>
        <family val="2"/>
      </rPr>
      <t>=</t>
    </r>
  </si>
  <si>
    <r>
      <t>R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=</t>
    </r>
  </si>
  <si>
    <r>
      <rPr>
        <b/>
        <sz val="12"/>
        <color indexed="8"/>
        <rFont val="Calibri"/>
        <family val="2"/>
      </rPr>
      <t>da cui si ricava y</t>
    </r>
    <r>
      <rPr>
        <b/>
        <vertAlign val="subscript"/>
        <sz val="12"/>
        <color indexed="8"/>
        <rFont val="Calibri"/>
        <family val="2"/>
      </rPr>
      <t>1</t>
    </r>
    <r>
      <rPr>
        <b/>
        <sz val="12"/>
        <color indexed="8"/>
        <rFont val="Calibri"/>
        <family val="2"/>
      </rPr>
      <t xml:space="preserve"> = f(x)  </t>
    </r>
    <r>
      <rPr>
        <b/>
        <sz val="14"/>
        <color indexed="8"/>
        <rFont val="Calibri"/>
        <family val="2"/>
      </rPr>
      <t>→</t>
    </r>
  </si>
  <si>
    <t>R = indice di correlazione lineare o di Bravais-Pearson</t>
  </si>
  <si>
    <r>
      <t>I</t>
    </r>
    <r>
      <rPr>
        <b/>
        <vertAlign val="subscript"/>
        <sz val="14"/>
        <color indexed="8"/>
        <rFont val="Calibri"/>
        <family val="2"/>
      </rPr>
      <t>S</t>
    </r>
  </si>
  <si>
    <r>
      <t>x</t>
    </r>
    <r>
      <rPr>
        <b/>
        <vertAlign val="subscript"/>
        <sz val="20"/>
        <color indexed="13"/>
        <rFont val="Calibri"/>
        <family val="2"/>
      </rPr>
      <t>i</t>
    </r>
  </si>
  <si>
    <r>
      <t>y</t>
    </r>
    <r>
      <rPr>
        <b/>
        <vertAlign val="subscript"/>
        <sz val="20"/>
        <color indexed="13"/>
        <rFont val="Calibri"/>
        <family val="2"/>
      </rPr>
      <t>i</t>
    </r>
  </si>
  <si>
    <r>
      <t>x</t>
    </r>
    <r>
      <rPr>
        <b/>
        <vertAlign val="subscript"/>
        <sz val="20"/>
        <color indexed="13"/>
        <rFont val="Calibri"/>
        <family val="2"/>
      </rPr>
      <t>i</t>
    </r>
    <r>
      <rPr>
        <b/>
        <sz val="20"/>
        <color indexed="13"/>
        <rFont val="Calibri"/>
        <family val="2"/>
      </rPr>
      <t>y</t>
    </r>
    <r>
      <rPr>
        <b/>
        <vertAlign val="subscript"/>
        <sz val="20"/>
        <color indexed="13"/>
        <rFont val="Calibri"/>
        <family val="2"/>
      </rPr>
      <t>i</t>
    </r>
  </si>
  <si>
    <r>
      <t>x</t>
    </r>
    <r>
      <rPr>
        <b/>
        <vertAlign val="subscript"/>
        <sz val="20"/>
        <color indexed="13"/>
        <rFont val="Calibri"/>
        <family val="2"/>
      </rPr>
      <t>i</t>
    </r>
    <r>
      <rPr>
        <b/>
        <vertAlign val="superscript"/>
        <sz val="20"/>
        <color indexed="13"/>
        <rFont val="Calibri"/>
        <family val="2"/>
      </rPr>
      <t>2</t>
    </r>
  </si>
  <si>
    <r>
      <rPr>
        <b/>
        <sz val="20"/>
        <color indexed="13"/>
        <rFont val="Calibri"/>
        <family val="2"/>
      </rPr>
      <t>ӯ</t>
    </r>
    <r>
      <rPr>
        <b/>
        <vertAlign val="subscript"/>
        <sz val="20"/>
        <color indexed="13"/>
        <rFont val="Arial"/>
        <family val="2"/>
      </rPr>
      <t>i</t>
    </r>
  </si>
  <si>
    <r>
      <t>(y</t>
    </r>
    <r>
      <rPr>
        <b/>
        <vertAlign val="subscript"/>
        <sz val="20"/>
        <color indexed="13"/>
        <rFont val="Calibri"/>
        <family val="2"/>
      </rPr>
      <t>i</t>
    </r>
    <r>
      <rPr>
        <b/>
        <sz val="20"/>
        <color indexed="13"/>
        <rFont val="Calibri"/>
        <family val="2"/>
      </rPr>
      <t>-ӯ</t>
    </r>
    <r>
      <rPr>
        <b/>
        <vertAlign val="subscript"/>
        <sz val="20"/>
        <color indexed="13"/>
        <rFont val="Calibri"/>
        <family val="2"/>
      </rPr>
      <t>i</t>
    </r>
    <r>
      <rPr>
        <b/>
        <sz val="20"/>
        <color indexed="13"/>
        <rFont val="Calibri"/>
        <family val="2"/>
      </rPr>
      <t>)</t>
    </r>
    <r>
      <rPr>
        <b/>
        <vertAlign val="superscript"/>
        <sz val="20"/>
        <color indexed="13"/>
        <rFont val="Calibri"/>
        <family val="2"/>
      </rPr>
      <t>2</t>
    </r>
  </si>
  <si>
    <r>
      <t>x</t>
    </r>
    <r>
      <rPr>
        <b/>
        <vertAlign val="subscript"/>
        <sz val="20"/>
        <color indexed="13"/>
        <rFont val="Calibri"/>
        <family val="2"/>
      </rPr>
      <t>i</t>
    </r>
    <r>
      <rPr>
        <b/>
        <vertAlign val="superscript"/>
        <sz val="20"/>
        <color indexed="13"/>
        <rFont val="Calibri"/>
        <family val="2"/>
      </rPr>
      <t>3</t>
    </r>
  </si>
  <si>
    <r>
      <t>x</t>
    </r>
    <r>
      <rPr>
        <b/>
        <vertAlign val="subscript"/>
        <sz val="20"/>
        <color indexed="13"/>
        <rFont val="Calibri"/>
        <family val="2"/>
      </rPr>
      <t>i</t>
    </r>
    <r>
      <rPr>
        <b/>
        <vertAlign val="superscript"/>
        <sz val="20"/>
        <color indexed="13"/>
        <rFont val="Calibri"/>
        <family val="2"/>
      </rPr>
      <t>4</t>
    </r>
  </si>
  <si>
    <r>
      <t>x</t>
    </r>
    <r>
      <rPr>
        <b/>
        <vertAlign val="subscript"/>
        <sz val="20"/>
        <color indexed="13"/>
        <rFont val="Calibri"/>
        <family val="2"/>
      </rPr>
      <t>i</t>
    </r>
    <r>
      <rPr>
        <b/>
        <vertAlign val="superscript"/>
        <sz val="20"/>
        <color indexed="13"/>
        <rFont val="Calibri"/>
        <family val="2"/>
      </rPr>
      <t>2</t>
    </r>
    <r>
      <rPr>
        <b/>
        <sz val="20"/>
        <color indexed="13"/>
        <rFont val="Calibri"/>
        <family val="2"/>
      </rPr>
      <t>y</t>
    </r>
    <r>
      <rPr>
        <b/>
        <vertAlign val="subscript"/>
        <sz val="20"/>
        <color indexed="13"/>
        <rFont val="Calibri"/>
        <family val="2"/>
      </rPr>
      <t>i</t>
    </r>
  </si>
  <si>
    <r>
      <t>y</t>
    </r>
    <r>
      <rPr>
        <b/>
        <vertAlign val="subscript"/>
        <sz val="20"/>
        <color indexed="13"/>
        <rFont val="Calibri"/>
        <family val="2"/>
      </rPr>
      <t>i</t>
    </r>
    <r>
      <rPr>
        <b/>
        <sz val="20"/>
        <color indexed="13"/>
        <rFont val="Calibri"/>
        <family val="2"/>
      </rPr>
      <t>-ӯ</t>
    </r>
    <r>
      <rPr>
        <b/>
        <vertAlign val="subscript"/>
        <sz val="20"/>
        <color indexed="13"/>
        <rFont val="Calibri"/>
        <family val="2"/>
      </rPr>
      <t>i</t>
    </r>
  </si>
  <si>
    <t>SISTEMA</t>
  </si>
  <si>
    <r>
      <t>x</t>
    </r>
    <r>
      <rPr>
        <b/>
        <vertAlign val="subscript"/>
        <sz val="20"/>
        <color indexed="26"/>
        <rFont val="Calibri"/>
        <family val="2"/>
      </rPr>
      <t>i</t>
    </r>
  </si>
  <si>
    <r>
      <t>y</t>
    </r>
    <r>
      <rPr>
        <b/>
        <vertAlign val="subscript"/>
        <sz val="20"/>
        <color indexed="26"/>
        <rFont val="Calibri"/>
        <family val="2"/>
      </rPr>
      <t>i</t>
    </r>
  </si>
  <si>
    <r>
      <t>x</t>
    </r>
    <r>
      <rPr>
        <b/>
        <vertAlign val="subscript"/>
        <sz val="20"/>
        <color indexed="26"/>
        <rFont val="Calibri"/>
        <family val="2"/>
      </rPr>
      <t>i</t>
    </r>
    <r>
      <rPr>
        <b/>
        <vertAlign val="superscript"/>
        <sz val="20"/>
        <color indexed="26"/>
        <rFont val="Calibri"/>
        <family val="2"/>
      </rPr>
      <t>2</t>
    </r>
  </si>
  <si>
    <r>
      <t>x</t>
    </r>
    <r>
      <rPr>
        <b/>
        <vertAlign val="subscript"/>
        <sz val="20"/>
        <color indexed="26"/>
        <rFont val="Calibri"/>
        <family val="2"/>
      </rPr>
      <t>i</t>
    </r>
    <r>
      <rPr>
        <b/>
        <vertAlign val="superscript"/>
        <sz val="20"/>
        <color indexed="26"/>
        <rFont val="Calibri"/>
        <family val="2"/>
      </rPr>
      <t>3</t>
    </r>
  </si>
  <si>
    <r>
      <t>x</t>
    </r>
    <r>
      <rPr>
        <b/>
        <vertAlign val="subscript"/>
        <sz val="20"/>
        <color indexed="26"/>
        <rFont val="Calibri"/>
        <family val="2"/>
      </rPr>
      <t>i</t>
    </r>
    <r>
      <rPr>
        <b/>
        <vertAlign val="superscript"/>
        <sz val="20"/>
        <color indexed="26"/>
        <rFont val="Calibri"/>
        <family val="2"/>
      </rPr>
      <t>4</t>
    </r>
  </si>
  <si>
    <r>
      <t>x</t>
    </r>
    <r>
      <rPr>
        <b/>
        <vertAlign val="subscript"/>
        <sz val="20"/>
        <color indexed="26"/>
        <rFont val="Calibri"/>
        <family val="2"/>
      </rPr>
      <t>i</t>
    </r>
    <r>
      <rPr>
        <b/>
        <sz val="20"/>
        <color indexed="26"/>
        <rFont val="Calibri"/>
        <family val="2"/>
      </rPr>
      <t>y</t>
    </r>
    <r>
      <rPr>
        <b/>
        <vertAlign val="subscript"/>
        <sz val="20"/>
        <color indexed="26"/>
        <rFont val="Calibri"/>
        <family val="2"/>
      </rPr>
      <t>i</t>
    </r>
  </si>
  <si>
    <r>
      <t>x</t>
    </r>
    <r>
      <rPr>
        <b/>
        <vertAlign val="subscript"/>
        <sz val="20"/>
        <color indexed="26"/>
        <rFont val="Calibri"/>
        <family val="2"/>
      </rPr>
      <t>i</t>
    </r>
    <r>
      <rPr>
        <b/>
        <vertAlign val="superscript"/>
        <sz val="20"/>
        <color indexed="26"/>
        <rFont val="Calibri"/>
        <family val="2"/>
      </rPr>
      <t>2</t>
    </r>
    <r>
      <rPr>
        <b/>
        <sz val="20"/>
        <color indexed="26"/>
        <rFont val="Calibri"/>
        <family val="2"/>
      </rPr>
      <t>y</t>
    </r>
    <r>
      <rPr>
        <b/>
        <vertAlign val="subscript"/>
        <sz val="20"/>
        <color indexed="26"/>
        <rFont val="Calibri"/>
        <family val="2"/>
      </rPr>
      <t>i</t>
    </r>
  </si>
  <si>
    <r>
      <rPr>
        <b/>
        <sz val="20"/>
        <color indexed="26"/>
        <rFont val="Calibri"/>
        <family val="2"/>
      </rPr>
      <t>ӯ</t>
    </r>
    <r>
      <rPr>
        <b/>
        <vertAlign val="subscript"/>
        <sz val="20"/>
        <color indexed="26"/>
        <rFont val="Arial"/>
        <family val="2"/>
      </rPr>
      <t>i</t>
    </r>
  </si>
  <si>
    <r>
      <t>y</t>
    </r>
    <r>
      <rPr>
        <b/>
        <vertAlign val="subscript"/>
        <sz val="20"/>
        <color indexed="26"/>
        <rFont val="Calibri"/>
        <family val="2"/>
      </rPr>
      <t>i</t>
    </r>
    <r>
      <rPr>
        <b/>
        <sz val="20"/>
        <color indexed="26"/>
        <rFont val="Calibri"/>
        <family val="2"/>
      </rPr>
      <t>-ӯ</t>
    </r>
    <r>
      <rPr>
        <b/>
        <vertAlign val="subscript"/>
        <sz val="20"/>
        <color indexed="26"/>
        <rFont val="Calibri"/>
        <family val="2"/>
      </rPr>
      <t>i</t>
    </r>
  </si>
  <si>
    <r>
      <t>(y</t>
    </r>
    <r>
      <rPr>
        <b/>
        <vertAlign val="subscript"/>
        <sz val="20"/>
        <color indexed="26"/>
        <rFont val="Calibri"/>
        <family val="2"/>
      </rPr>
      <t>i</t>
    </r>
    <r>
      <rPr>
        <b/>
        <sz val="20"/>
        <color indexed="26"/>
        <rFont val="Calibri"/>
        <family val="2"/>
      </rPr>
      <t>-ӯ</t>
    </r>
    <r>
      <rPr>
        <b/>
        <vertAlign val="subscript"/>
        <sz val="20"/>
        <color indexed="26"/>
        <rFont val="Calibri"/>
        <family val="2"/>
      </rPr>
      <t>i</t>
    </r>
    <r>
      <rPr>
        <b/>
        <sz val="20"/>
        <color indexed="26"/>
        <rFont val="Calibri"/>
        <family val="2"/>
      </rPr>
      <t>)</t>
    </r>
    <r>
      <rPr>
        <b/>
        <vertAlign val="superscript"/>
        <sz val="20"/>
        <color indexed="26"/>
        <rFont val="Calibri"/>
        <family val="2"/>
      </rPr>
      <t>2</t>
    </r>
  </si>
  <si>
    <r>
      <t>x</t>
    </r>
    <r>
      <rPr>
        <vertAlign val="subscript"/>
        <sz val="16"/>
        <color indexed="13"/>
        <rFont val="Calibri"/>
        <family val="2"/>
      </rPr>
      <t>i</t>
    </r>
  </si>
  <si>
    <r>
      <t>y</t>
    </r>
    <r>
      <rPr>
        <vertAlign val="subscript"/>
        <sz val="16"/>
        <color indexed="13"/>
        <rFont val="Calibri"/>
        <family val="2"/>
      </rPr>
      <t>i</t>
    </r>
  </si>
  <si>
    <r>
      <t>x</t>
    </r>
    <r>
      <rPr>
        <vertAlign val="subscript"/>
        <sz val="16"/>
        <color indexed="13"/>
        <rFont val="Calibri"/>
        <family val="2"/>
      </rPr>
      <t>i</t>
    </r>
    <r>
      <rPr>
        <vertAlign val="superscript"/>
        <sz val="16"/>
        <color indexed="13"/>
        <rFont val="Calibri"/>
        <family val="2"/>
      </rPr>
      <t>2</t>
    </r>
  </si>
  <si>
    <r>
      <rPr>
        <sz val="16"/>
        <color indexed="13"/>
        <rFont val="Calibri"/>
        <family val="2"/>
      </rPr>
      <t>y</t>
    </r>
    <r>
      <rPr>
        <vertAlign val="subscript"/>
        <sz val="16"/>
        <color indexed="13"/>
        <rFont val="Calibri"/>
        <family val="2"/>
      </rPr>
      <t>i</t>
    </r>
    <r>
      <rPr>
        <vertAlign val="superscript"/>
        <sz val="16"/>
        <color indexed="13"/>
        <rFont val="Calibri"/>
        <family val="2"/>
      </rPr>
      <t>2</t>
    </r>
  </si>
  <si>
    <r>
      <t>a</t>
    </r>
    <r>
      <rPr>
        <vertAlign val="subscript"/>
        <sz val="12"/>
        <color indexed="13"/>
        <rFont val="Calibri"/>
        <family val="2"/>
      </rPr>
      <t>1</t>
    </r>
  </si>
  <si>
    <r>
      <t>b</t>
    </r>
    <r>
      <rPr>
        <vertAlign val="subscript"/>
        <sz val="11"/>
        <color indexed="13"/>
        <rFont val="Calibri"/>
        <family val="2"/>
      </rPr>
      <t>1</t>
    </r>
  </si>
  <si>
    <r>
      <t>a</t>
    </r>
    <r>
      <rPr>
        <vertAlign val="subscript"/>
        <sz val="11"/>
        <color indexed="13"/>
        <rFont val="Calibri"/>
        <family val="2"/>
      </rPr>
      <t>2</t>
    </r>
  </si>
  <si>
    <r>
      <t>b</t>
    </r>
    <r>
      <rPr>
        <vertAlign val="subscript"/>
        <sz val="11"/>
        <color indexed="13"/>
        <rFont val="Calibri"/>
        <family val="2"/>
      </rPr>
      <t>2</t>
    </r>
  </si>
  <si>
    <r>
      <t>x</t>
    </r>
    <r>
      <rPr>
        <vertAlign val="subscript"/>
        <sz val="16"/>
        <color indexed="13"/>
        <rFont val="Calibri"/>
        <family val="2"/>
      </rPr>
      <t>i</t>
    </r>
    <r>
      <rPr>
        <sz val="20"/>
        <color indexed="13"/>
        <rFont val="Calibri"/>
        <family val="2"/>
      </rPr>
      <t>y</t>
    </r>
    <r>
      <rPr>
        <vertAlign val="subscript"/>
        <sz val="20"/>
        <color indexed="13"/>
        <rFont val="Calibri"/>
        <family val="2"/>
      </rPr>
      <t>i</t>
    </r>
  </si>
  <si>
    <r>
      <t>y</t>
    </r>
    <r>
      <rPr>
        <vertAlign val="subscript"/>
        <sz val="16"/>
        <color indexed="13"/>
        <rFont val="Calibri"/>
        <family val="2"/>
      </rPr>
      <t>1</t>
    </r>
    <r>
      <rPr>
        <sz val="16"/>
        <color indexed="13"/>
        <rFont val="Calibri"/>
        <family val="2"/>
      </rPr>
      <t xml:space="preserve"> = f(x)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</si>
</sst>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vertAlign val="subscript"/>
      <sz val="16"/>
      <color indexed="8"/>
      <name val="Calibri"/>
      <family val="2"/>
    </font>
    <font>
      <b/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vertAlign val="subscript"/>
      <sz val="12"/>
      <color indexed="8"/>
      <name val="Calibri"/>
      <family val="2"/>
    </font>
    <font>
      <b/>
      <vertAlign val="subscript"/>
      <sz val="14"/>
      <color indexed="8"/>
      <name val="Calibri"/>
      <family val="2"/>
    </font>
    <font>
      <b/>
      <vertAlign val="subscript"/>
      <sz val="20"/>
      <color indexed="13"/>
      <name val="Calibri"/>
      <family val="2"/>
    </font>
    <font>
      <b/>
      <sz val="20"/>
      <color indexed="13"/>
      <name val="Calibri"/>
      <family val="2"/>
    </font>
    <font>
      <b/>
      <vertAlign val="superscript"/>
      <sz val="20"/>
      <color indexed="13"/>
      <name val="Calibri"/>
      <family val="2"/>
    </font>
    <font>
      <b/>
      <vertAlign val="subscript"/>
      <sz val="20"/>
      <color indexed="13"/>
      <name val="Arial"/>
      <family val="2"/>
    </font>
    <font>
      <b/>
      <vertAlign val="subscript"/>
      <sz val="20"/>
      <color indexed="26"/>
      <name val="Calibri"/>
      <family val="2"/>
    </font>
    <font>
      <b/>
      <vertAlign val="superscript"/>
      <sz val="20"/>
      <color indexed="26"/>
      <name val="Calibri"/>
      <family val="2"/>
    </font>
    <font>
      <b/>
      <sz val="20"/>
      <color indexed="26"/>
      <name val="Calibri"/>
      <family val="2"/>
    </font>
    <font>
      <b/>
      <vertAlign val="subscript"/>
      <sz val="20"/>
      <color indexed="26"/>
      <name val="Arial"/>
      <family val="2"/>
    </font>
    <font>
      <vertAlign val="subscript"/>
      <sz val="16"/>
      <color indexed="13"/>
      <name val="Calibri"/>
      <family val="2"/>
    </font>
    <font>
      <sz val="16"/>
      <color indexed="13"/>
      <name val="Calibri"/>
      <family val="2"/>
    </font>
    <font>
      <vertAlign val="superscript"/>
      <sz val="16"/>
      <color indexed="13"/>
      <name val="Calibri"/>
      <family val="2"/>
    </font>
    <font>
      <vertAlign val="subscript"/>
      <sz val="12"/>
      <color indexed="13"/>
      <name val="Calibri"/>
      <family val="2"/>
    </font>
    <font>
      <vertAlign val="subscript"/>
      <sz val="11"/>
      <color indexed="13"/>
      <name val="Calibri"/>
      <family val="2"/>
    </font>
    <font>
      <sz val="20"/>
      <color indexed="13"/>
      <name val="Calibri"/>
      <family val="2"/>
    </font>
    <font>
      <vertAlign val="subscript"/>
      <sz val="20"/>
      <color indexed="13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FFFF00"/>
      <name val="Calibri"/>
      <family val="2"/>
      <scheme val="minor"/>
    </font>
    <font>
      <b/>
      <vertAlign val="subscript"/>
      <sz val="20"/>
      <color rgb="FFFFFF00"/>
      <name val="Arial"/>
      <family val="2"/>
    </font>
    <font>
      <sz val="11"/>
      <color rgb="FFFFFF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FFFFB3"/>
      <name val="Calibri"/>
      <family val="2"/>
      <scheme val="minor"/>
    </font>
    <font>
      <b/>
      <vertAlign val="subscript"/>
      <sz val="20"/>
      <color rgb="FFFFFFB3"/>
      <name val="Arial"/>
      <family val="2"/>
    </font>
    <font>
      <sz val="20"/>
      <color rgb="FFFFFF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FF00"/>
      <name val="Comic Sans MS"/>
      <family val="4"/>
    </font>
    <font>
      <b/>
      <sz val="18"/>
      <color rgb="FFFFFF00"/>
      <name val="Comic Sans MS"/>
      <family val="4"/>
    </font>
    <font>
      <sz val="16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4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gradientFill degree="270">
        <stop position="0">
          <color theme="0"/>
        </stop>
        <stop position="1">
          <color rgb="FF00B0F0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theme="3" tint="-0.499984740745262"/>
      </left>
      <right/>
      <top style="thick">
        <color theme="3" tint="-0.499984740745262"/>
      </top>
      <bottom/>
      <diagonal/>
    </border>
    <border>
      <left/>
      <right/>
      <top style="thick">
        <color theme="3" tint="-0.499984740745262"/>
      </top>
      <bottom/>
      <diagonal/>
    </border>
    <border>
      <left/>
      <right style="thick">
        <color theme="3" tint="-0.499984740745262"/>
      </right>
      <top style="thick">
        <color theme="3" tint="-0.499984740745262"/>
      </top>
      <bottom/>
      <diagonal/>
    </border>
    <border>
      <left style="thick">
        <color theme="3" tint="-0.499984740745262"/>
      </left>
      <right/>
      <top/>
      <bottom style="thick">
        <color theme="3" tint="-0.499984740745262"/>
      </bottom>
      <diagonal/>
    </border>
    <border>
      <left/>
      <right/>
      <top/>
      <bottom style="thick">
        <color theme="3" tint="-0.499984740745262"/>
      </bottom>
      <diagonal/>
    </border>
    <border>
      <left/>
      <right style="thick">
        <color theme="3" tint="-0.499984740745262"/>
      </right>
      <top/>
      <bottom style="thick">
        <color theme="3" tint="-0.499984740745262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2" fontId="0" fillId="0" borderId="0" xfId="0" applyNumberFormat="1" applyAlignmen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25" fillId="0" borderId="0" xfId="0" applyFont="1" applyAlignment="1">
      <alignment wrapText="1"/>
    </xf>
    <xf numFmtId="2" fontId="26" fillId="0" borderId="0" xfId="0" applyNumberFormat="1" applyFont="1" applyBorder="1" applyAlignment="1"/>
    <xf numFmtId="0" fontId="26" fillId="0" borderId="0" xfId="0" applyFont="1" applyAlignment="1">
      <alignment horizontal="center"/>
    </xf>
    <xf numFmtId="0" fontId="25" fillId="0" borderId="0" xfId="0" applyFont="1" applyAlignment="1"/>
    <xf numFmtId="0" fontId="25" fillId="0" borderId="0" xfId="0" applyFont="1"/>
    <xf numFmtId="0" fontId="0" fillId="2" borderId="3" xfId="0" applyFill="1" applyBorder="1" applyAlignment="1">
      <alignment horizontal="center"/>
    </xf>
    <xf numFmtId="0" fontId="27" fillId="3" borderId="4" xfId="0" applyFont="1" applyFill="1" applyBorder="1" applyAlignment="1">
      <alignment horizontal="center"/>
    </xf>
    <xf numFmtId="0" fontId="27" fillId="3" borderId="5" xfId="0" applyFont="1" applyFill="1" applyBorder="1" applyAlignment="1">
      <alignment horizontal="center"/>
    </xf>
    <xf numFmtId="0" fontId="28" fillId="3" borderId="5" xfId="0" applyFont="1" applyFill="1" applyBorder="1" applyAlignment="1">
      <alignment horizontal="center"/>
    </xf>
    <xf numFmtId="0" fontId="27" fillId="3" borderId="6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/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/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/>
    <xf numFmtId="0" fontId="0" fillId="4" borderId="4" xfId="0" applyFill="1" applyBorder="1"/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29" fillId="0" borderId="0" xfId="0" applyFont="1"/>
    <xf numFmtId="0" fontId="27" fillId="3" borderId="16" xfId="0" applyFont="1" applyFill="1" applyBorder="1" applyAlignment="1">
      <alignment horizontal="center"/>
    </xf>
    <xf numFmtId="0" fontId="27" fillId="3" borderId="17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7" fillId="3" borderId="18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6" fillId="5" borderId="19" xfId="0" applyFont="1" applyFill="1" applyBorder="1" applyAlignment="1">
      <alignment horizontal="center"/>
    </xf>
    <xf numFmtId="0" fontId="26" fillId="5" borderId="20" xfId="0" applyFont="1" applyFill="1" applyBorder="1" applyAlignment="1">
      <alignment horizontal="center"/>
    </xf>
    <xf numFmtId="0" fontId="25" fillId="5" borderId="20" xfId="0" applyFont="1" applyFill="1" applyBorder="1" applyAlignment="1">
      <alignment horizontal="center"/>
    </xf>
    <xf numFmtId="0" fontId="25" fillId="5" borderId="21" xfId="0" applyFont="1" applyFill="1" applyBorder="1" applyAlignment="1">
      <alignment horizontal="center"/>
    </xf>
    <xf numFmtId="0" fontId="25" fillId="5" borderId="22" xfId="0" applyFont="1" applyFill="1" applyBorder="1" applyAlignment="1">
      <alignment horizontal="center"/>
    </xf>
    <xf numFmtId="0" fontId="25" fillId="5" borderId="23" xfId="0" applyFont="1" applyFill="1" applyBorder="1" applyAlignment="1">
      <alignment horizontal="center"/>
    </xf>
    <xf numFmtId="0" fontId="25" fillId="5" borderId="24" xfId="0" applyFont="1" applyFill="1" applyBorder="1" applyAlignment="1">
      <alignment horizontal="center"/>
    </xf>
    <xf numFmtId="0" fontId="25" fillId="5" borderId="25" xfId="0" applyFont="1" applyFill="1" applyBorder="1" applyAlignment="1">
      <alignment horizontal="center"/>
    </xf>
    <xf numFmtId="0" fontId="0" fillId="0" borderId="0" xfId="0" applyFill="1"/>
    <xf numFmtId="0" fontId="25" fillId="5" borderId="0" xfId="0" applyFont="1" applyFill="1" applyBorder="1" applyAlignment="1">
      <alignment horizontal="center"/>
    </xf>
    <xf numFmtId="0" fontId="25" fillId="5" borderId="26" xfId="0" applyFont="1" applyFill="1" applyBorder="1" applyAlignment="1">
      <alignment horizontal="center"/>
    </xf>
    <xf numFmtId="0" fontId="30" fillId="5" borderId="24" xfId="0" applyFont="1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26" fillId="6" borderId="0" xfId="0" applyFont="1" applyFill="1" applyBorder="1" applyAlignment="1">
      <alignment horizontal="center"/>
    </xf>
    <xf numFmtId="0" fontId="30" fillId="6" borderId="0" xfId="0" applyFont="1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31" fillId="3" borderId="16" xfId="0" applyFont="1" applyFill="1" applyBorder="1" applyAlignment="1">
      <alignment horizontal="center"/>
    </xf>
    <xf numFmtId="0" fontId="31" fillId="3" borderId="17" xfId="0" applyFont="1" applyFill="1" applyBorder="1" applyAlignment="1">
      <alignment horizontal="center"/>
    </xf>
    <xf numFmtId="0" fontId="32" fillId="3" borderId="5" xfId="0" applyFont="1" applyFill="1" applyBorder="1" applyAlignment="1">
      <alignment horizontal="center"/>
    </xf>
    <xf numFmtId="0" fontId="31" fillId="3" borderId="18" xfId="0" applyFont="1" applyFill="1" applyBorder="1" applyAlignment="1">
      <alignment horizontal="center"/>
    </xf>
    <xf numFmtId="0" fontId="25" fillId="6" borderId="0" xfId="0" applyFont="1" applyFill="1" applyBorder="1" applyAlignment="1">
      <alignment horizontal="center"/>
    </xf>
    <xf numFmtId="2" fontId="26" fillId="5" borderId="0" xfId="0" applyNumberFormat="1" applyFont="1" applyFill="1" applyBorder="1" applyAlignment="1"/>
    <xf numFmtId="2" fontId="26" fillId="5" borderId="22" xfId="0" applyNumberFormat="1" applyFont="1" applyFill="1" applyBorder="1" applyAlignment="1"/>
    <xf numFmtId="2" fontId="26" fillId="0" borderId="0" xfId="0" applyNumberFormat="1" applyFont="1" applyFill="1" applyBorder="1" applyAlignment="1"/>
    <xf numFmtId="0" fontId="0" fillId="0" borderId="0" xfId="0" applyBorder="1" applyAlignment="1">
      <alignment horizontal="center"/>
    </xf>
    <xf numFmtId="0" fontId="25" fillId="2" borderId="27" xfId="0" applyFont="1" applyFill="1" applyBorder="1" applyAlignment="1">
      <alignment horizontal="center"/>
    </xf>
    <xf numFmtId="0" fontId="25" fillId="4" borderId="28" xfId="0" applyFont="1" applyFill="1" applyBorder="1" applyAlignment="1">
      <alignment horizontal="center"/>
    </xf>
    <xf numFmtId="0" fontId="25" fillId="4" borderId="29" xfId="0" applyFont="1" applyFill="1" applyBorder="1" applyAlignment="1">
      <alignment horizontal="center"/>
    </xf>
    <xf numFmtId="0" fontId="25" fillId="4" borderId="30" xfId="0" applyFont="1" applyFill="1" applyBorder="1" applyAlignment="1">
      <alignment horizontal="center"/>
    </xf>
    <xf numFmtId="0" fontId="25" fillId="4" borderId="10" xfId="0" applyFont="1" applyFill="1" applyBorder="1" applyAlignment="1">
      <alignment horizontal="center"/>
    </xf>
    <xf numFmtId="0" fontId="25" fillId="4" borderId="11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25" fillId="4" borderId="1" xfId="0" applyFont="1" applyFill="1" applyBorder="1" applyAlignment="1">
      <alignment horizontal="center"/>
    </xf>
    <xf numFmtId="0" fontId="25" fillId="4" borderId="31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center"/>
    </xf>
    <xf numFmtId="0" fontId="25" fillId="4" borderId="32" xfId="0" applyFont="1" applyFill="1" applyBorder="1" applyAlignment="1">
      <alignment horizontal="center"/>
    </xf>
    <xf numFmtId="0" fontId="25" fillId="4" borderId="33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3" fillId="3" borderId="16" xfId="0" applyFont="1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7" borderId="19" xfId="0" applyFill="1" applyBorder="1"/>
    <xf numFmtId="0" fontId="0" fillId="7" borderId="21" xfId="0" applyFill="1" applyBorder="1"/>
    <xf numFmtId="0" fontId="0" fillId="7" borderId="26" xfId="0" applyFill="1" applyBorder="1"/>
    <xf numFmtId="0" fontId="0" fillId="7" borderId="22" xfId="0" applyFill="1" applyBorder="1"/>
    <xf numFmtId="0" fontId="34" fillId="7" borderId="26" xfId="0" applyFont="1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8" xfId="0" applyNumberFormat="1" applyFill="1" applyBorder="1" applyAlignment="1">
      <alignment horizontal="center"/>
    </xf>
    <xf numFmtId="0" fontId="0" fillId="4" borderId="19" xfId="0" applyFill="1" applyBorder="1" applyAlignment="1">
      <alignment horizontal="center" wrapText="1"/>
    </xf>
    <xf numFmtId="0" fontId="0" fillId="4" borderId="20" xfId="0" applyFill="1" applyBorder="1" applyAlignment="1">
      <alignment horizontal="center"/>
    </xf>
    <xf numFmtId="0" fontId="0" fillId="4" borderId="20" xfId="0" applyFill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5" fillId="4" borderId="26" xfId="0" applyFont="1" applyFill="1" applyBorder="1" applyAlignment="1">
      <alignment horizontal="center"/>
    </xf>
    <xf numFmtId="0" fontId="0" fillId="4" borderId="0" xfId="0" applyNumberForma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25" fillId="4" borderId="23" xfId="0" applyFont="1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4" xfId="0" applyFill="1" applyBorder="1" applyAlignment="1"/>
    <xf numFmtId="0" fontId="25" fillId="4" borderId="24" xfId="0" applyFont="1" applyFill="1" applyBorder="1" applyAlignment="1">
      <alignment horizontal="center"/>
    </xf>
    <xf numFmtId="2" fontId="0" fillId="4" borderId="25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2" fontId="0" fillId="0" borderId="0" xfId="0" applyNumberFormat="1" applyFill="1" applyBorder="1" applyAlignment="1">
      <alignment horizontal="center"/>
    </xf>
    <xf numFmtId="0" fontId="25" fillId="5" borderId="37" xfId="0" applyFont="1" applyFill="1" applyBorder="1" applyAlignment="1">
      <alignment horizontal="center"/>
    </xf>
    <xf numFmtId="0" fontId="25" fillId="5" borderId="39" xfId="0" applyFont="1" applyFill="1" applyBorder="1" applyAlignment="1">
      <alignment horizontal="center"/>
    </xf>
    <xf numFmtId="2" fontId="26" fillId="5" borderId="39" xfId="0" applyNumberFormat="1" applyFont="1" applyFill="1" applyBorder="1" applyAlignment="1">
      <alignment horizontal="center"/>
    </xf>
    <xf numFmtId="2" fontId="26" fillId="5" borderId="40" xfId="0" applyNumberFormat="1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8" borderId="44" xfId="0" applyFont="1" applyFill="1" applyBorder="1" applyAlignment="1">
      <alignment horizontal="center" vertical="center"/>
    </xf>
    <xf numFmtId="0" fontId="36" fillId="8" borderId="45" xfId="0" applyFont="1" applyFill="1" applyBorder="1" applyAlignment="1">
      <alignment horizontal="center" vertical="center"/>
    </xf>
    <xf numFmtId="0" fontId="36" fillId="8" borderId="46" xfId="0" applyFont="1" applyFill="1" applyBorder="1" applyAlignment="1">
      <alignment horizontal="center" vertical="center"/>
    </xf>
    <xf numFmtId="0" fontId="36" fillId="8" borderId="47" xfId="0" applyFont="1" applyFill="1" applyBorder="1" applyAlignment="1">
      <alignment horizontal="center" vertical="center"/>
    </xf>
    <xf numFmtId="0" fontId="36" fillId="8" borderId="48" xfId="0" applyFont="1" applyFill="1" applyBorder="1" applyAlignment="1">
      <alignment horizontal="center" vertical="center"/>
    </xf>
    <xf numFmtId="0" fontId="36" fillId="8" borderId="49" xfId="0" applyFont="1" applyFill="1" applyBorder="1" applyAlignment="1">
      <alignment horizontal="center" vertical="center"/>
    </xf>
    <xf numFmtId="0" fontId="37" fillId="8" borderId="41" xfId="0" applyFont="1" applyFill="1" applyBorder="1" applyAlignment="1">
      <alignment horizontal="center"/>
    </xf>
    <xf numFmtId="0" fontId="37" fillId="8" borderId="42" xfId="0" applyFont="1" applyFill="1" applyBorder="1" applyAlignment="1">
      <alignment horizontal="center"/>
    </xf>
    <xf numFmtId="0" fontId="37" fillId="8" borderId="43" xfId="0" applyFont="1" applyFill="1" applyBorder="1" applyAlignment="1">
      <alignment horizontal="center"/>
    </xf>
    <xf numFmtId="0" fontId="25" fillId="9" borderId="19" xfId="0" applyFont="1" applyFill="1" applyBorder="1" applyAlignment="1">
      <alignment horizontal="center" vertical="center"/>
    </xf>
    <xf numFmtId="0" fontId="25" fillId="9" borderId="20" xfId="0" applyFont="1" applyFill="1" applyBorder="1" applyAlignment="1">
      <alignment horizontal="center" vertical="center"/>
    </xf>
    <xf numFmtId="0" fontId="25" fillId="9" borderId="21" xfId="0" applyFont="1" applyFill="1" applyBorder="1" applyAlignment="1">
      <alignment horizontal="center" vertical="center"/>
    </xf>
    <xf numFmtId="0" fontId="25" fillId="9" borderId="26" xfId="0" applyFont="1" applyFill="1" applyBorder="1" applyAlignment="1">
      <alignment horizontal="center" vertical="center"/>
    </xf>
    <xf numFmtId="0" fontId="25" fillId="9" borderId="0" xfId="0" applyFont="1" applyFill="1" applyBorder="1" applyAlignment="1">
      <alignment horizontal="center" vertical="center"/>
    </xf>
    <xf numFmtId="0" fontId="25" fillId="9" borderId="22" xfId="0" applyFont="1" applyFill="1" applyBorder="1" applyAlignment="1">
      <alignment horizontal="center" vertical="center"/>
    </xf>
    <xf numFmtId="0" fontId="25" fillId="9" borderId="23" xfId="0" applyFont="1" applyFill="1" applyBorder="1" applyAlignment="1">
      <alignment horizontal="center" vertical="center"/>
    </xf>
    <xf numFmtId="0" fontId="25" fillId="9" borderId="24" xfId="0" applyFont="1" applyFill="1" applyBorder="1" applyAlignment="1">
      <alignment horizontal="center" vertical="center"/>
    </xf>
    <xf numFmtId="0" fontId="25" fillId="9" borderId="25" xfId="0" applyFont="1" applyFill="1" applyBorder="1" applyAlignment="1">
      <alignment horizontal="center" vertical="center"/>
    </xf>
    <xf numFmtId="0" fontId="38" fillId="6" borderId="0" xfId="0" applyFont="1" applyFill="1" applyBorder="1" applyAlignment="1">
      <alignment horizontal="center"/>
    </xf>
    <xf numFmtId="2" fontId="26" fillId="6" borderId="0" xfId="0" applyNumberFormat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30" fillId="5" borderId="24" xfId="0" applyFont="1" applyFill="1" applyBorder="1" applyAlignment="1">
      <alignment horizontal="center"/>
    </xf>
    <xf numFmtId="0" fontId="25" fillId="6" borderId="26" xfId="0" applyFont="1" applyFill="1" applyBorder="1" applyAlignment="1">
      <alignment horizontal="center"/>
    </xf>
    <xf numFmtId="0" fontId="25" fillId="6" borderId="0" xfId="0" applyFont="1" applyFill="1" applyBorder="1" applyAlignment="1">
      <alignment horizontal="center"/>
    </xf>
    <xf numFmtId="0" fontId="25" fillId="5" borderId="26" xfId="0" applyFont="1" applyFill="1" applyBorder="1" applyAlignment="1">
      <alignment horizontal="center"/>
    </xf>
    <xf numFmtId="0" fontId="25" fillId="5" borderId="0" xfId="0" applyFont="1" applyFill="1" applyBorder="1" applyAlignment="1">
      <alignment horizontal="center"/>
    </xf>
    <xf numFmtId="0" fontId="35" fillId="9" borderId="19" xfId="0" applyFont="1" applyFill="1" applyBorder="1" applyAlignment="1">
      <alignment horizontal="center" vertical="center"/>
    </xf>
    <xf numFmtId="0" fontId="35" fillId="9" borderId="20" xfId="0" applyFont="1" applyFill="1" applyBorder="1" applyAlignment="1">
      <alignment horizontal="center" vertical="center"/>
    </xf>
    <xf numFmtId="0" fontId="35" fillId="9" borderId="21" xfId="0" applyFont="1" applyFill="1" applyBorder="1" applyAlignment="1">
      <alignment horizontal="center" vertical="center"/>
    </xf>
    <xf numFmtId="0" fontId="35" fillId="9" borderId="26" xfId="0" applyFont="1" applyFill="1" applyBorder="1" applyAlignment="1">
      <alignment horizontal="center" vertical="center"/>
    </xf>
    <xf numFmtId="0" fontId="35" fillId="9" borderId="0" xfId="0" applyFont="1" applyFill="1" applyBorder="1" applyAlignment="1">
      <alignment horizontal="center" vertical="center"/>
    </xf>
    <xf numFmtId="0" fontId="35" fillId="9" borderId="22" xfId="0" applyFont="1" applyFill="1" applyBorder="1" applyAlignment="1">
      <alignment horizontal="center" vertical="center"/>
    </xf>
    <xf numFmtId="0" fontId="35" fillId="9" borderId="23" xfId="0" applyFont="1" applyFill="1" applyBorder="1" applyAlignment="1">
      <alignment horizontal="center" vertical="center"/>
    </xf>
    <xf numFmtId="0" fontId="35" fillId="9" borderId="24" xfId="0" applyFont="1" applyFill="1" applyBorder="1" applyAlignment="1">
      <alignment horizontal="center" vertical="center"/>
    </xf>
    <xf numFmtId="0" fontId="35" fillId="9" borderId="25" xfId="0" applyFont="1" applyFill="1" applyBorder="1" applyAlignment="1">
      <alignment horizontal="center" vertical="center"/>
    </xf>
    <xf numFmtId="0" fontId="39" fillId="10" borderId="50" xfId="0" applyFont="1" applyFill="1" applyBorder="1" applyAlignment="1">
      <alignment horizontal="center" vertical="center"/>
    </xf>
    <xf numFmtId="0" fontId="39" fillId="10" borderId="51" xfId="0" applyFont="1" applyFill="1" applyBorder="1" applyAlignment="1">
      <alignment horizontal="center" vertical="center"/>
    </xf>
    <xf numFmtId="0" fontId="39" fillId="10" borderId="52" xfId="0" applyFont="1" applyFill="1" applyBorder="1" applyAlignment="1">
      <alignment horizontal="center" vertical="center"/>
    </xf>
    <xf numFmtId="0" fontId="39" fillId="10" borderId="53" xfId="0" applyFont="1" applyFill="1" applyBorder="1" applyAlignment="1">
      <alignment horizontal="center" vertical="center"/>
    </xf>
    <xf numFmtId="0" fontId="39" fillId="10" borderId="54" xfId="0" applyFont="1" applyFill="1" applyBorder="1" applyAlignment="1">
      <alignment horizontal="center" vertical="center"/>
    </xf>
    <xf numFmtId="0" fontId="39" fillId="10" borderId="55" xfId="0" applyFont="1" applyFill="1" applyBorder="1" applyAlignment="1">
      <alignment horizontal="center" vertical="center"/>
    </xf>
    <xf numFmtId="2" fontId="26" fillId="4" borderId="41" xfId="0" applyNumberFormat="1" applyFont="1" applyFill="1" applyBorder="1" applyAlignment="1">
      <alignment horizontal="center"/>
    </xf>
    <xf numFmtId="2" fontId="26" fillId="4" borderId="42" xfId="0" applyNumberFormat="1" applyFont="1" applyFill="1" applyBorder="1" applyAlignment="1">
      <alignment horizontal="center"/>
    </xf>
    <xf numFmtId="2" fontId="26" fillId="4" borderId="4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4" borderId="41" xfId="0" applyFont="1" applyFill="1" applyBorder="1" applyAlignment="1">
      <alignment horizontal="center"/>
    </xf>
    <xf numFmtId="0" fontId="40" fillId="4" borderId="42" xfId="0" applyFont="1" applyFill="1" applyBorder="1" applyAlignment="1">
      <alignment horizontal="center"/>
    </xf>
    <xf numFmtId="0" fontId="40" fillId="4" borderId="43" xfId="0" applyFont="1" applyFill="1" applyBorder="1" applyAlignment="1">
      <alignment horizontal="center"/>
    </xf>
    <xf numFmtId="0" fontId="25" fillId="7" borderId="26" xfId="0" applyFont="1" applyFill="1" applyBorder="1" applyAlignment="1">
      <alignment horizontal="center" wrapText="1"/>
    </xf>
    <xf numFmtId="0" fontId="25" fillId="7" borderId="22" xfId="0" applyFont="1" applyFill="1" applyBorder="1" applyAlignment="1">
      <alignment horizontal="center" wrapText="1"/>
    </xf>
    <xf numFmtId="0" fontId="25" fillId="7" borderId="23" xfId="0" applyFont="1" applyFill="1" applyBorder="1" applyAlignment="1">
      <alignment horizontal="center" wrapText="1"/>
    </xf>
    <xf numFmtId="0" fontId="25" fillId="7" borderId="25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retta interpolante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6082819347589069E-2"/>
          <c:y val="4.0639528429388262E-2"/>
          <c:w val="0.85554840648211472"/>
          <c:h val="0.93511638375627038"/>
        </c:manualLayout>
      </c:layout>
      <c:scatterChart>
        <c:scatterStyle val="lineMarker"/>
        <c:varyColors val="0"/>
        <c:ser>
          <c:idx val="0"/>
          <c:order val="0"/>
          <c:tx>
            <c:strRef>
              <c:f>Retta!$D$8</c:f>
              <c:strCache>
                <c:ptCount val="1"/>
                <c:pt idx="0">
                  <c:v>yi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tx2">
                  <a:lumMod val="50000"/>
                </a:schemeClr>
              </a:solidFill>
            </c:spPr>
          </c:marker>
          <c:trendline>
            <c:trendlineType val="linear"/>
            <c:dispRSqr val="1"/>
            <c:dispEq val="1"/>
            <c:trendlineLbl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</c:trendlineLbl>
          </c:trendline>
          <c:trendline>
            <c:spPr>
              <a:ln w="63500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xVal>
            <c:numRef>
              <c:f>Retta!$C$9:$C$18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Retta!$D$9:$D$18</c:f>
              <c:numCache>
                <c:formatCode>General</c:formatCode>
                <c:ptCount val="10"/>
                <c:pt idx="0">
                  <c:v>-2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8</c:v>
                </c:pt>
                <c:pt idx="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A1-4D8E-B623-F8665ECA0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4208"/>
        <c:axId val="113696128"/>
      </c:scatterChart>
      <c:valAx>
        <c:axId val="113694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t-IT"/>
                  <a:t> asse x</a:t>
                </a:r>
              </a:p>
            </c:rich>
          </c:tx>
          <c:layout>
            <c:manualLayout>
              <c:xMode val="edge"/>
              <c:yMode val="edge"/>
              <c:x val="0.69217155765133886"/>
              <c:y val="0.8053092605848511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rgbClr val="002060"/>
            </a:solidFill>
            <a:tailEnd type="triangle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13696128"/>
        <c:crosses val="autoZero"/>
        <c:crossBetween val="midCat"/>
      </c:valAx>
      <c:valAx>
        <c:axId val="1136961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t-IT"/>
                  <a:t>asse y</a:t>
                </a:r>
              </a:p>
            </c:rich>
          </c:tx>
          <c:layout>
            <c:manualLayout>
              <c:xMode val="edge"/>
              <c:yMode val="edge"/>
              <c:x val="2.7777827206627418E-2"/>
              <c:y val="0.2243694159442191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rgbClr val="002060"/>
            </a:solidFill>
            <a:tailEnd type="triangle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13694208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>
        <c:manualLayout>
          <c:xMode val="edge"/>
          <c:yMode val="edge"/>
          <c:x val="0.70841941367498551"/>
          <c:y val="0.43728916461199924"/>
          <c:w val="0.25705235998042619"/>
          <c:h val="0.2632975423526605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628214689220961E-2"/>
          <c:y val="3.5695308158793772E-2"/>
          <c:w val="0.9094828153134491"/>
          <c:h val="0.88631787866552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0"/>
            <c:spPr>
              <a:solidFill>
                <a:schemeClr val="tx2">
                  <a:lumMod val="50000"/>
                </a:schemeClr>
              </a:solidFill>
            </c:spPr>
          </c:marker>
          <c:trendline>
            <c:trendlineType val="linear"/>
            <c:dispRSqr val="0"/>
            <c:dispEq val="0"/>
          </c:trendline>
          <c:trendline>
            <c:spPr>
              <a:ln w="63500">
                <a:solidFill>
                  <a:srgbClr val="FF0000"/>
                </a:solidFill>
              </a:ln>
            </c:spPr>
            <c:trendlineType val="poly"/>
            <c:order val="2"/>
            <c:dispRSqr val="1"/>
            <c:dispEq val="1"/>
            <c:trendlineLbl>
              <c:layout/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</c:trendlineLbl>
          </c:trendline>
          <c:xVal>
            <c:numRef>
              <c:f>Parabola!$C$8:$C$12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Parabola!$D$8:$D$12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FB-46C6-AC02-C97D645F1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573504"/>
        <c:axId val="117583872"/>
      </c:scatterChart>
      <c:valAx>
        <c:axId val="117573504"/>
        <c:scaling>
          <c:orientation val="minMax"/>
        </c:scaling>
        <c:delete val="0"/>
        <c:axPos val="b"/>
        <c:title>
          <c:layout/>
          <c:overlay val="0"/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ln w="50800">
            <a:solidFill>
              <a:srgbClr val="002060"/>
            </a:solidFill>
            <a:tailEnd type="triangle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17583872"/>
        <c:crosses val="autoZero"/>
        <c:crossBetween val="midCat"/>
      </c:valAx>
      <c:valAx>
        <c:axId val="117583872"/>
        <c:scaling>
          <c:orientation val="minMax"/>
        </c:scaling>
        <c:delete val="0"/>
        <c:axPos val="l"/>
        <c:title>
          <c:layout/>
          <c:overlay val="0"/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ln w="63500">
            <a:solidFill>
              <a:srgbClr val="002060"/>
            </a:solidFill>
            <a:tailEnd type="triangle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17573504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6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 w="38100">
      <a:solidFill>
        <a:srgbClr val="FFC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79111452531849E-2"/>
          <c:y val="5.0870651477843622E-2"/>
          <c:w val="0.87994853082389091"/>
          <c:h val="0.90704259905656126"/>
        </c:manualLayout>
      </c:layout>
      <c:lineChart>
        <c:grouping val="standard"/>
        <c:varyColors val="0"/>
        <c:ser>
          <c:idx val="2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Correlazione!$C$47:$C$55</c:f>
              <c:numCache>
                <c:formatCode>General</c:formatCode>
                <c:ptCount val="9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</c:numCache>
            </c:numRef>
          </c:cat>
          <c:val>
            <c:numRef>
              <c:f>Correlazione!$E$47:$E$55</c:f>
              <c:numCache>
                <c:formatCode>General</c:formatCode>
                <c:ptCount val="9"/>
                <c:pt idx="0">
                  <c:v>41.08</c:v>
                </c:pt>
                <c:pt idx="1">
                  <c:v>35.94</c:v>
                </c:pt>
                <c:pt idx="2">
                  <c:v>30.8</c:v>
                </c:pt>
                <c:pt idx="3">
                  <c:v>25.66</c:v>
                </c:pt>
                <c:pt idx="4">
                  <c:v>20.51</c:v>
                </c:pt>
                <c:pt idx="5">
                  <c:v>15.37</c:v>
                </c:pt>
                <c:pt idx="6">
                  <c:v>10.23</c:v>
                </c:pt>
                <c:pt idx="7">
                  <c:v>5.09</c:v>
                </c:pt>
                <c:pt idx="8">
                  <c:v>-0.05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2-4E53-B0A9-9028516E5902}"/>
            </c:ext>
          </c:extLst>
        </c:ser>
        <c:ser>
          <c:idx val="1"/>
          <c:order val="1"/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Correlazione!$C$47:$C$55</c:f>
              <c:numCache>
                <c:formatCode>General</c:formatCode>
                <c:ptCount val="9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</c:numCache>
            </c:numRef>
          </c:cat>
          <c:val>
            <c:numRef>
              <c:f>Correlazione!$D$47:$D$55</c:f>
              <c:numCache>
                <c:formatCode>General</c:formatCode>
                <c:ptCount val="9"/>
                <c:pt idx="0">
                  <c:v>38.905000000000001</c:v>
                </c:pt>
                <c:pt idx="1">
                  <c:v>34.402999999999999</c:v>
                </c:pt>
                <c:pt idx="2">
                  <c:v>29.902000000000001</c:v>
                </c:pt>
                <c:pt idx="3">
                  <c:v>25.401</c:v>
                </c:pt>
                <c:pt idx="4">
                  <c:v>20.899000000000001</c:v>
                </c:pt>
                <c:pt idx="5">
                  <c:v>16.398</c:v>
                </c:pt>
                <c:pt idx="6">
                  <c:v>11.896000000000001</c:v>
                </c:pt>
                <c:pt idx="7">
                  <c:v>7.3949999999999996</c:v>
                </c:pt>
                <c:pt idx="8">
                  <c:v>2.8929999999999998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2-4E53-B0A9-9028516E5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595712"/>
        <c:axId val="134597248"/>
      </c:lineChart>
      <c:catAx>
        <c:axId val="13459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4597248"/>
        <c:crosses val="autoZero"/>
        <c:auto val="1"/>
        <c:lblAlgn val="ctr"/>
        <c:lblOffset val="100"/>
        <c:noMultiLvlLbl val="0"/>
      </c:catAx>
      <c:valAx>
        <c:axId val="134597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4595712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39107611548557"/>
          <c:y val="5.1400554097404488E-2"/>
          <c:w val="0.7850463692038494"/>
          <c:h val="0.7000535870516185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2">
                  <a:lumMod val="50000"/>
                </a:schemeClr>
              </a:solidFill>
              <a:ln>
                <a:solidFill>
                  <a:srgbClr val="002060"/>
                </a:solidFill>
              </a:ln>
            </c:spPr>
          </c:marker>
          <c:trendline>
            <c:spPr>
              <a:ln w="38100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xVal>
            <c:numRef>
              <c:f>Correlazione!$C$6:$C$10</c:f>
              <c:numCache>
                <c:formatCode>General</c:formatCode>
                <c:ptCount val="5"/>
                <c:pt idx="0">
                  <c:v>2</c:v>
                </c:pt>
                <c:pt idx="1">
                  <c:v>5</c:v>
                </c:pt>
                <c:pt idx="2">
                  <c:v>8</c:v>
                </c:pt>
                <c:pt idx="3">
                  <c:v>12</c:v>
                </c:pt>
                <c:pt idx="4">
                  <c:v>17</c:v>
                </c:pt>
              </c:numCache>
            </c:numRef>
          </c:xVal>
          <c:yVal>
            <c:numRef>
              <c:f>Correlazione!$D$6:$D$10</c:f>
              <c:numCache>
                <c:formatCode>General</c:formatCode>
                <c:ptCount val="5"/>
                <c:pt idx="0">
                  <c:v>36</c:v>
                </c:pt>
                <c:pt idx="1">
                  <c:v>40</c:v>
                </c:pt>
                <c:pt idx="2">
                  <c:v>20</c:v>
                </c:pt>
                <c:pt idx="3">
                  <c:v>16</c:v>
                </c:pt>
                <c:pt idx="4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34-40C2-8968-D1AEB3569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05824"/>
        <c:axId val="134685824"/>
      </c:scatterChart>
      <c:valAx>
        <c:axId val="13460582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t-IT"/>
                  <a:t>Xi</a:t>
                </a:r>
              </a:p>
            </c:rich>
          </c:tx>
          <c:layout>
            <c:manualLayout>
              <c:xMode val="edge"/>
              <c:yMode val="edge"/>
              <c:x val="0.9400702640455022"/>
              <c:y val="0.7255845519310086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0">
            <a:solidFill>
              <a:srgbClr val="1F497D">
                <a:lumMod val="50000"/>
              </a:srgbClr>
            </a:solidFill>
            <a:tailEnd type="triangle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4685824"/>
        <c:crosses val="autoZero"/>
        <c:crossBetween val="midCat"/>
      </c:valAx>
      <c:valAx>
        <c:axId val="134685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t-IT"/>
                  <a:t>Yi</a:t>
                </a:r>
              </a:p>
            </c:rich>
          </c:tx>
          <c:layout>
            <c:manualLayout>
              <c:xMode val="edge"/>
              <c:yMode val="edge"/>
              <c:x val="3.7835727104267872E-2"/>
              <c:y val="4.8947131608548931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0">
            <a:solidFill>
              <a:srgbClr val="1F497D">
                <a:lumMod val="50000"/>
              </a:srgbClr>
            </a:solidFill>
            <a:tailEnd type="triangle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34605824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>
          <a:solidFill>
            <a:schemeClr val="tx2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2306928783122598"/>
          <c:y val="0.84287039120109997"/>
          <c:w val="0.260264103958052"/>
          <c:h val="0.1436247969003874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25</xdr:row>
      <xdr:rowOff>28575</xdr:rowOff>
    </xdr:from>
    <xdr:to>
      <xdr:col>7</xdr:col>
      <xdr:colOff>523875</xdr:colOff>
      <xdr:row>44</xdr:row>
      <xdr:rowOff>180975</xdr:rowOff>
    </xdr:to>
    <xdr:graphicFrame macro="">
      <xdr:nvGraphicFramePr>
        <xdr:cNvPr id="1025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69</xdr:row>
      <xdr:rowOff>66675</xdr:rowOff>
    </xdr:from>
    <xdr:to>
      <xdr:col>11</xdr:col>
      <xdr:colOff>161925</xdr:colOff>
      <xdr:row>92</xdr:row>
      <xdr:rowOff>180975</xdr:rowOff>
    </xdr:to>
    <xdr:graphicFrame macro="">
      <xdr:nvGraphicFramePr>
        <xdr:cNvPr id="2049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43</xdr:row>
      <xdr:rowOff>114300</xdr:rowOff>
    </xdr:from>
    <xdr:to>
      <xdr:col>13</xdr:col>
      <xdr:colOff>381000</xdr:colOff>
      <xdr:row>57</xdr:row>
      <xdr:rowOff>38100</xdr:rowOff>
    </xdr:to>
    <xdr:graphicFrame macro="">
      <xdr:nvGraphicFramePr>
        <xdr:cNvPr id="3073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276225</xdr:colOff>
      <xdr:row>3</xdr:row>
      <xdr:rowOff>133350</xdr:rowOff>
    </xdr:from>
    <xdr:to>
      <xdr:col>16</xdr:col>
      <xdr:colOff>457200</xdr:colOff>
      <xdr:row>17</xdr:row>
      <xdr:rowOff>361950</xdr:rowOff>
    </xdr:to>
    <xdr:graphicFrame macro="">
      <xdr:nvGraphicFramePr>
        <xdr:cNvPr id="3074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9"/>
  <sheetViews>
    <sheetView showGridLines="0" zoomScale="110" zoomScaleNormal="110" workbookViewId="0">
      <selection activeCell="P15" sqref="P15"/>
    </sheetView>
  </sheetViews>
  <sheetFormatPr defaultRowHeight="14.4" x14ac:dyDescent="0.3"/>
  <cols>
    <col min="3" max="8" width="12.6640625" customWidth="1"/>
  </cols>
  <sheetData>
    <row r="1" spans="2:16" ht="15" thickBot="1" x14ac:dyDescent="0.35"/>
    <row r="2" spans="2:16" ht="15" customHeight="1" thickTop="1" x14ac:dyDescent="0.3">
      <c r="C2" s="126" t="s">
        <v>0</v>
      </c>
      <c r="D2" s="127"/>
      <c r="E2" s="127"/>
      <c r="F2" s="127"/>
      <c r="G2" s="128"/>
    </row>
    <row r="3" spans="2:16" ht="15" customHeight="1" thickBot="1" x14ac:dyDescent="0.35">
      <c r="C3" s="129"/>
      <c r="D3" s="130"/>
      <c r="E3" s="130"/>
      <c r="F3" s="130"/>
      <c r="G3" s="131"/>
    </row>
    <row r="4" spans="2:16" ht="24" thickTop="1" x14ac:dyDescent="0.45">
      <c r="D4" s="125" t="s">
        <v>1</v>
      </c>
      <c r="E4" s="125"/>
      <c r="F4" s="125"/>
    </row>
    <row r="5" spans="2:16" ht="15" thickBot="1" x14ac:dyDescent="0.35"/>
    <row r="6" spans="2:16" ht="15" thickBot="1" x14ac:dyDescent="0.35">
      <c r="F6" s="13" t="s">
        <v>6</v>
      </c>
      <c r="G6" s="14">
        <v>10</v>
      </c>
    </row>
    <row r="7" spans="2:16" ht="15" thickBot="1" x14ac:dyDescent="0.35"/>
    <row r="8" spans="2:16" ht="31.8" thickBot="1" x14ac:dyDescent="0.7">
      <c r="B8" s="15" t="s">
        <v>8</v>
      </c>
      <c r="C8" s="16" t="s">
        <v>29</v>
      </c>
      <c r="D8" s="16" t="s">
        <v>30</v>
      </c>
      <c r="E8" s="16" t="s">
        <v>31</v>
      </c>
      <c r="F8" s="16" t="s">
        <v>32</v>
      </c>
      <c r="G8" s="17" t="s">
        <v>33</v>
      </c>
      <c r="H8" s="18" t="s">
        <v>34</v>
      </c>
    </row>
    <row r="9" spans="2:16" x14ac:dyDescent="0.3">
      <c r="B9" s="19">
        <v>1</v>
      </c>
      <c r="C9" s="20">
        <v>0</v>
      </c>
      <c r="D9" s="20">
        <v>-2</v>
      </c>
      <c r="E9" s="20">
        <f>C9*D9</f>
        <v>0</v>
      </c>
      <c r="F9" s="20">
        <f>C9^2</f>
        <v>0</v>
      </c>
      <c r="G9" s="20">
        <f>$D$21*C9+$G$21</f>
        <v>-1.709090909090909</v>
      </c>
      <c r="H9" s="21">
        <f>(D9-G9)^2</f>
        <v>8.4628099173553781E-2</v>
      </c>
    </row>
    <row r="10" spans="2:16" x14ac:dyDescent="0.3">
      <c r="B10" s="22">
        <f>B9+1</f>
        <v>2</v>
      </c>
      <c r="C10" s="23">
        <v>1</v>
      </c>
      <c r="D10" s="23">
        <v>0</v>
      </c>
      <c r="E10" s="23">
        <f t="shared" ref="E10:E18" si="0">C10*D10</f>
        <v>0</v>
      </c>
      <c r="F10" s="23">
        <f t="shared" ref="F10:F18" si="1">C10^2</f>
        <v>1</v>
      </c>
      <c r="G10" s="23">
        <f t="shared" ref="G10:G18" si="2">$D$21*C10+$G$21</f>
        <v>-0.48484848484848486</v>
      </c>
      <c r="H10" s="24">
        <f t="shared" ref="H10:H18" si="3">(D10-G10)^2</f>
        <v>0.23507805325987147</v>
      </c>
      <c r="P10" s="31"/>
    </row>
    <row r="11" spans="2:16" x14ac:dyDescent="0.3">
      <c r="B11" s="22">
        <f t="shared" ref="B11:B18" si="4">B10+1</f>
        <v>3</v>
      </c>
      <c r="C11" s="23">
        <v>2</v>
      </c>
      <c r="D11" s="23">
        <v>1</v>
      </c>
      <c r="E11" s="23">
        <f t="shared" si="0"/>
        <v>2</v>
      </c>
      <c r="F11" s="23">
        <f t="shared" si="1"/>
        <v>4</v>
      </c>
      <c r="G11" s="23">
        <f t="shared" si="2"/>
        <v>0.73939393939393927</v>
      </c>
      <c r="H11" s="24">
        <f t="shared" si="3"/>
        <v>6.7915518824609805E-2</v>
      </c>
    </row>
    <row r="12" spans="2:16" x14ac:dyDescent="0.3">
      <c r="B12" s="22">
        <f t="shared" si="4"/>
        <v>4</v>
      </c>
      <c r="C12" s="23">
        <v>3</v>
      </c>
      <c r="D12" s="23">
        <v>3</v>
      </c>
      <c r="E12" s="23">
        <f t="shared" si="0"/>
        <v>9</v>
      </c>
      <c r="F12" s="23">
        <f t="shared" si="1"/>
        <v>9</v>
      </c>
      <c r="G12" s="23">
        <f t="shared" si="2"/>
        <v>1.9636363636363634</v>
      </c>
      <c r="H12" s="24">
        <f t="shared" si="3"/>
        <v>1.07404958677686</v>
      </c>
    </row>
    <row r="13" spans="2:16" x14ac:dyDescent="0.3">
      <c r="B13" s="22">
        <f t="shared" si="4"/>
        <v>5</v>
      </c>
      <c r="C13" s="23">
        <v>4</v>
      </c>
      <c r="D13" s="23">
        <v>2</v>
      </c>
      <c r="E13" s="23">
        <f t="shared" si="0"/>
        <v>8</v>
      </c>
      <c r="F13" s="23">
        <f t="shared" si="1"/>
        <v>16</v>
      </c>
      <c r="G13" s="23">
        <f t="shared" si="2"/>
        <v>3.1878787878787875</v>
      </c>
      <c r="H13" s="24">
        <f t="shared" si="3"/>
        <v>1.4110560146923774</v>
      </c>
    </row>
    <row r="14" spans="2:16" x14ac:dyDescent="0.3">
      <c r="B14" s="22">
        <f t="shared" si="4"/>
        <v>6</v>
      </c>
      <c r="C14" s="23">
        <v>5</v>
      </c>
      <c r="D14" s="23">
        <v>4</v>
      </c>
      <c r="E14" s="23">
        <f t="shared" si="0"/>
        <v>20</v>
      </c>
      <c r="F14" s="23">
        <f t="shared" si="1"/>
        <v>25</v>
      </c>
      <c r="G14" s="23">
        <f t="shared" si="2"/>
        <v>4.4121212121212121</v>
      </c>
      <c r="H14" s="24">
        <f t="shared" si="3"/>
        <v>0.16984389348025711</v>
      </c>
    </row>
    <row r="15" spans="2:16" x14ac:dyDescent="0.3">
      <c r="B15" s="22">
        <f t="shared" si="4"/>
        <v>7</v>
      </c>
      <c r="C15" s="23">
        <v>6</v>
      </c>
      <c r="D15" s="23">
        <v>5</v>
      </c>
      <c r="E15" s="23">
        <f t="shared" si="0"/>
        <v>30</v>
      </c>
      <c r="F15" s="23">
        <f t="shared" si="1"/>
        <v>36</v>
      </c>
      <c r="G15" s="23">
        <f t="shared" si="2"/>
        <v>5.6363636363636358</v>
      </c>
      <c r="H15" s="24">
        <f t="shared" si="3"/>
        <v>0.40495867768594968</v>
      </c>
    </row>
    <row r="16" spans="2:16" x14ac:dyDescent="0.3">
      <c r="B16" s="22">
        <f t="shared" si="4"/>
        <v>8</v>
      </c>
      <c r="C16" s="23">
        <v>7</v>
      </c>
      <c r="D16" s="23">
        <v>7</v>
      </c>
      <c r="E16" s="23">
        <f t="shared" si="0"/>
        <v>49</v>
      </c>
      <c r="F16" s="23">
        <f t="shared" si="1"/>
        <v>49</v>
      </c>
      <c r="G16" s="23">
        <f t="shared" si="2"/>
        <v>6.8606060606060595</v>
      </c>
      <c r="H16" s="24">
        <f t="shared" si="3"/>
        <v>1.943067033976156E-2</v>
      </c>
    </row>
    <row r="17" spans="2:8" x14ac:dyDescent="0.3">
      <c r="B17" s="22">
        <f t="shared" si="4"/>
        <v>9</v>
      </c>
      <c r="C17" s="23">
        <v>8</v>
      </c>
      <c r="D17" s="23">
        <v>8</v>
      </c>
      <c r="E17" s="23">
        <f t="shared" si="0"/>
        <v>64</v>
      </c>
      <c r="F17" s="23">
        <f t="shared" si="1"/>
        <v>64</v>
      </c>
      <c r="G17" s="23">
        <f t="shared" si="2"/>
        <v>8.0848484848484841</v>
      </c>
      <c r="H17" s="24">
        <f t="shared" si="3"/>
        <v>7.1992653810834294E-3</v>
      </c>
    </row>
    <row r="18" spans="2:8" ht="15" thickBot="1" x14ac:dyDescent="0.35">
      <c r="B18" s="25">
        <f t="shared" si="4"/>
        <v>10</v>
      </c>
      <c r="C18" s="26">
        <v>9</v>
      </c>
      <c r="D18" s="26">
        <v>10</v>
      </c>
      <c r="E18" s="26">
        <f t="shared" si="0"/>
        <v>90</v>
      </c>
      <c r="F18" s="26">
        <f t="shared" si="1"/>
        <v>81</v>
      </c>
      <c r="G18" s="26">
        <f t="shared" si="2"/>
        <v>9.3090909090909086</v>
      </c>
      <c r="H18" s="27">
        <f t="shared" si="3"/>
        <v>0.47735537190082705</v>
      </c>
    </row>
    <row r="19" spans="2:8" ht="15" thickBot="1" x14ac:dyDescent="0.35">
      <c r="B19" s="28"/>
      <c r="C19" s="29">
        <f t="shared" ref="C19:H19" si="5">SUM(C9:C18)</f>
        <v>45</v>
      </c>
      <c r="D19" s="29">
        <f t="shared" si="5"/>
        <v>38</v>
      </c>
      <c r="E19" s="29">
        <f t="shared" si="5"/>
        <v>272</v>
      </c>
      <c r="F19" s="29">
        <f t="shared" si="5"/>
        <v>285</v>
      </c>
      <c r="G19" s="29">
        <f t="shared" si="5"/>
        <v>38</v>
      </c>
      <c r="H19" s="30">
        <f t="shared" si="5"/>
        <v>3.9515151515151516</v>
      </c>
    </row>
    <row r="20" spans="2:8" x14ac:dyDescent="0.3">
      <c r="C20" s="1"/>
      <c r="D20" s="1"/>
      <c r="E20" s="1"/>
      <c r="F20" s="1"/>
      <c r="G20" s="1"/>
    </row>
    <row r="21" spans="2:8" ht="18" x14ac:dyDescent="0.35">
      <c r="C21" s="11" t="s">
        <v>2</v>
      </c>
      <c r="D21" s="1">
        <f>(G6*E19-C19*D19)/(G6*F19-C19^2)</f>
        <v>1.2242424242424241</v>
      </c>
      <c r="E21" s="1"/>
      <c r="F21" s="11" t="s">
        <v>3</v>
      </c>
      <c r="G21" s="1">
        <f>(F19*D19-C19*E19)/(G6*F19-C19^2)</f>
        <v>-1.709090909090909</v>
      </c>
    </row>
    <row r="22" spans="2:8" ht="20.399999999999999" x14ac:dyDescent="0.45">
      <c r="C22" s="11" t="s">
        <v>28</v>
      </c>
      <c r="D22" s="1">
        <f>(SQRT(H19/G6))/(G19/G6)</f>
        <v>0.16542388998008634</v>
      </c>
      <c r="E22" s="12" t="s">
        <v>9</v>
      </c>
      <c r="F22" s="12"/>
      <c r="G22" s="12"/>
      <c r="H22" s="13"/>
    </row>
    <row r="23" spans="2:8" x14ac:dyDescent="0.3">
      <c r="C23" s="1"/>
      <c r="D23" s="1"/>
      <c r="E23" s="1"/>
      <c r="F23" s="1"/>
      <c r="G23" s="1"/>
    </row>
    <row r="24" spans="2:8" ht="18" x14ac:dyDescent="0.35">
      <c r="C24" s="1"/>
      <c r="D24" s="121" t="s">
        <v>4</v>
      </c>
      <c r="E24" s="122"/>
      <c r="F24" s="123" t="str">
        <f>CONCATENATE("y = ",TRUNC(D21,5),IF(G21&gt;0,"x  +  ","x    "),TRUNC(G21,6))</f>
        <v>y = 1,22424x    -1,70909</v>
      </c>
      <c r="G24" s="123"/>
      <c r="H24" s="124"/>
    </row>
    <row r="25" spans="2:8" x14ac:dyDescent="0.3">
      <c r="C25" s="1"/>
      <c r="D25" s="1"/>
      <c r="E25" s="1"/>
      <c r="F25" s="1"/>
      <c r="G25" s="1"/>
    </row>
    <row r="26" spans="2:8" x14ac:dyDescent="0.3">
      <c r="C26" s="1"/>
      <c r="D26" s="1"/>
      <c r="E26" s="1"/>
      <c r="F26" s="1"/>
      <c r="G26" s="1"/>
    </row>
    <row r="27" spans="2:8" x14ac:dyDescent="0.3">
      <c r="C27" s="1"/>
      <c r="D27" s="1"/>
      <c r="E27" s="2"/>
      <c r="F27" s="1"/>
      <c r="G27" s="1"/>
    </row>
    <row r="28" spans="2:8" x14ac:dyDescent="0.3">
      <c r="C28" s="1"/>
      <c r="D28" s="1"/>
      <c r="E28" s="1"/>
      <c r="F28" s="1"/>
      <c r="G28" s="1"/>
    </row>
    <row r="29" spans="2:8" x14ac:dyDescent="0.3">
      <c r="C29" s="1"/>
      <c r="D29" s="1"/>
      <c r="E29" s="1"/>
      <c r="F29" s="1"/>
      <c r="G29" s="1"/>
    </row>
  </sheetData>
  <mergeCells count="4">
    <mergeCell ref="D24:E24"/>
    <mergeCell ref="F24:H24"/>
    <mergeCell ref="D4:F4"/>
    <mergeCell ref="C2:G3"/>
  </mergeCells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scaleWithDoc="0" alignWithMargins="0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68"/>
  <sheetViews>
    <sheetView showGridLines="0" tabSelected="1" topLeftCell="A37" zoomScaleNormal="100" workbookViewId="0">
      <selection activeCell="Z36" sqref="Z36"/>
    </sheetView>
  </sheetViews>
  <sheetFormatPr defaultRowHeight="14.4" x14ac:dyDescent="0.3"/>
  <cols>
    <col min="2" max="7" width="9.6640625" style="6" customWidth="1"/>
    <col min="8" max="8" width="11.44140625" style="6" customWidth="1"/>
    <col min="9" max="9" width="9.6640625" style="6" customWidth="1"/>
    <col min="10" max="10" width="12.44140625" style="6" customWidth="1"/>
    <col min="11" max="11" width="11.6640625" style="6" customWidth="1"/>
    <col min="12" max="12" width="12.88671875" style="6" customWidth="1"/>
  </cols>
  <sheetData>
    <row r="1" spans="2:12" ht="15" thickBot="1" x14ac:dyDescent="0.35"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2:12" ht="27" thickBot="1" x14ac:dyDescent="0.65">
      <c r="C2" s="132" t="s">
        <v>0</v>
      </c>
      <c r="D2" s="133"/>
      <c r="E2" s="133"/>
      <c r="F2" s="133"/>
      <c r="G2" s="133"/>
      <c r="H2" s="133"/>
      <c r="I2" s="134"/>
    </row>
    <row r="3" spans="2:12" ht="15" thickBot="1" x14ac:dyDescent="0.35">
      <c r="I3" s="146" t="s">
        <v>6</v>
      </c>
      <c r="J3" s="146"/>
      <c r="K3" s="69">
        <v>5</v>
      </c>
    </row>
    <row r="4" spans="2:12" ht="18.75" customHeight="1" x14ac:dyDescent="0.3">
      <c r="B4" s="152" t="s">
        <v>10</v>
      </c>
      <c r="C4" s="153"/>
      <c r="D4" s="153"/>
      <c r="E4" s="153"/>
      <c r="F4" s="153"/>
      <c r="G4" s="153"/>
      <c r="H4" s="153"/>
      <c r="I4" s="153"/>
      <c r="J4" s="153"/>
      <c r="K4" s="153"/>
      <c r="L4" s="154"/>
    </row>
    <row r="5" spans="2:12" ht="18.75" customHeight="1" x14ac:dyDescent="0.3">
      <c r="B5" s="155"/>
      <c r="C5" s="156"/>
      <c r="D5" s="156"/>
      <c r="E5" s="156"/>
      <c r="F5" s="156"/>
      <c r="G5" s="156"/>
      <c r="H5" s="156"/>
      <c r="I5" s="156"/>
      <c r="J5" s="156"/>
      <c r="K5" s="156"/>
      <c r="L5" s="157"/>
    </row>
    <row r="6" spans="2:12" ht="15" thickBot="1" x14ac:dyDescent="0.35">
      <c r="B6" s="158"/>
      <c r="C6" s="159"/>
      <c r="D6" s="159"/>
      <c r="E6" s="159"/>
      <c r="F6" s="159"/>
      <c r="G6" s="159"/>
      <c r="H6" s="159"/>
      <c r="I6" s="159"/>
      <c r="J6" s="159"/>
      <c r="K6" s="159"/>
      <c r="L6" s="160"/>
    </row>
    <row r="7" spans="2:12" ht="31.8" thickBot="1" x14ac:dyDescent="0.7">
      <c r="B7" s="32" t="s">
        <v>8</v>
      </c>
      <c r="C7" s="33" t="s">
        <v>29</v>
      </c>
      <c r="D7" s="33" t="s">
        <v>30</v>
      </c>
      <c r="E7" s="33" t="s">
        <v>32</v>
      </c>
      <c r="F7" s="33" t="s">
        <v>35</v>
      </c>
      <c r="G7" s="33" t="s">
        <v>36</v>
      </c>
      <c r="H7" s="33" t="s">
        <v>31</v>
      </c>
      <c r="I7" s="33" t="s">
        <v>37</v>
      </c>
      <c r="J7" s="34" t="s">
        <v>33</v>
      </c>
      <c r="K7" s="35" t="s">
        <v>38</v>
      </c>
      <c r="L7" s="35" t="s">
        <v>34</v>
      </c>
    </row>
    <row r="8" spans="2:12" x14ac:dyDescent="0.3">
      <c r="B8" s="70">
        <v>1</v>
      </c>
      <c r="C8" s="71">
        <v>1</v>
      </c>
      <c r="D8" s="71">
        <v>1</v>
      </c>
      <c r="E8" s="71">
        <f>C8^2</f>
        <v>1</v>
      </c>
      <c r="F8" s="71">
        <f>C8^3</f>
        <v>1</v>
      </c>
      <c r="G8" s="71">
        <f>C8^4</f>
        <v>1</v>
      </c>
      <c r="H8" s="71">
        <f>C8*D8</f>
        <v>1</v>
      </c>
      <c r="I8" s="71">
        <f>C8^2*D8</f>
        <v>1</v>
      </c>
      <c r="J8" s="71">
        <f>$D$38*C8^2+$F$38*C8+$H$38</f>
        <v>1.028571428571428</v>
      </c>
      <c r="K8" s="71">
        <f>D8-J8</f>
        <v>-2.8571428571428026E-2</v>
      </c>
      <c r="L8" s="72">
        <f>K8^2</f>
        <v>8.163265306122137E-4</v>
      </c>
    </row>
    <row r="9" spans="2:12" x14ac:dyDescent="0.3">
      <c r="B9" s="73">
        <f>B8+1</f>
        <v>2</v>
      </c>
      <c r="C9" s="74">
        <f>C8+1</f>
        <v>2</v>
      </c>
      <c r="D9" s="74">
        <v>3</v>
      </c>
      <c r="E9" s="74">
        <f>C9^2</f>
        <v>4</v>
      </c>
      <c r="F9" s="74">
        <f>C9^3</f>
        <v>8</v>
      </c>
      <c r="G9" s="74">
        <f>C9^4</f>
        <v>16</v>
      </c>
      <c r="H9" s="74">
        <f>C9*D9</f>
        <v>6</v>
      </c>
      <c r="I9" s="74">
        <f>C9^2*D9</f>
        <v>12</v>
      </c>
      <c r="J9" s="74">
        <f>$D$38*C9^2+$F$38*C9+$H$38</f>
        <v>2.6857142857142833</v>
      </c>
      <c r="K9" s="74">
        <f>D9-J9</f>
        <v>0.31428571428571672</v>
      </c>
      <c r="L9" s="75">
        <f>K9^2</f>
        <v>9.8775510204083164E-2</v>
      </c>
    </row>
    <row r="10" spans="2:12" x14ac:dyDescent="0.3">
      <c r="B10" s="73">
        <f t="shared" ref="B10:C12" si="0">B9+1</f>
        <v>3</v>
      </c>
      <c r="C10" s="74">
        <f t="shared" si="0"/>
        <v>3</v>
      </c>
      <c r="D10" s="74">
        <v>4</v>
      </c>
      <c r="E10" s="74">
        <f>C10^2</f>
        <v>9</v>
      </c>
      <c r="F10" s="74">
        <f>C10^3</f>
        <v>27</v>
      </c>
      <c r="G10" s="74">
        <f>C10^4</f>
        <v>81</v>
      </c>
      <c r="H10" s="74">
        <f>C10*D10</f>
        <v>12</v>
      </c>
      <c r="I10" s="74">
        <f>C10^2*D10</f>
        <v>36</v>
      </c>
      <c r="J10" s="74">
        <f>$D$38*C10^2+$F$38*C10+$H$38</f>
        <v>4.7714285714285678</v>
      </c>
      <c r="K10" s="74">
        <f>D10-J10</f>
        <v>-0.7714285714285678</v>
      </c>
      <c r="L10" s="75">
        <f>K10^2</f>
        <v>0.5951020408163209</v>
      </c>
    </row>
    <row r="11" spans="2:12" x14ac:dyDescent="0.3">
      <c r="B11" s="73">
        <f t="shared" si="0"/>
        <v>4</v>
      </c>
      <c r="C11" s="74">
        <f t="shared" si="0"/>
        <v>4</v>
      </c>
      <c r="D11" s="74">
        <v>8</v>
      </c>
      <c r="E11" s="74">
        <f>C11^2</f>
        <v>16</v>
      </c>
      <c r="F11" s="74">
        <f>C11^3</f>
        <v>64</v>
      </c>
      <c r="G11" s="74">
        <f>C11^4</f>
        <v>256</v>
      </c>
      <c r="H11" s="74">
        <f>C11*D11</f>
        <v>32</v>
      </c>
      <c r="I11" s="74">
        <f>C11^2*D11</f>
        <v>128</v>
      </c>
      <c r="J11" s="74">
        <f>$D$38*C11^2+$F$38*C11+$H$38</f>
        <v>7.2857142857142803</v>
      </c>
      <c r="K11" s="74">
        <f>D11-J11</f>
        <v>0.71428571428571974</v>
      </c>
      <c r="L11" s="75">
        <f>K11^2</f>
        <v>0.51020408163266084</v>
      </c>
    </row>
    <row r="12" spans="2:12" x14ac:dyDescent="0.3">
      <c r="B12" s="73">
        <f t="shared" si="0"/>
        <v>5</v>
      </c>
      <c r="C12" s="74">
        <f t="shared" si="0"/>
        <v>5</v>
      </c>
      <c r="D12" s="74">
        <v>10</v>
      </c>
      <c r="E12" s="74">
        <f>C12^2</f>
        <v>25</v>
      </c>
      <c r="F12" s="74">
        <f>C12^3</f>
        <v>125</v>
      </c>
      <c r="G12" s="74">
        <f>C12^4</f>
        <v>625</v>
      </c>
      <c r="H12" s="74">
        <f>C12*D12</f>
        <v>50</v>
      </c>
      <c r="I12" s="74">
        <f>C12^2*D12</f>
        <v>250</v>
      </c>
      <c r="J12" s="74">
        <f>$D$38*C12^2+$F$38*C12+$H$38</f>
        <v>10.228571428571422</v>
      </c>
      <c r="K12" s="74">
        <f>D12-J12</f>
        <v>-0.22857142857142243</v>
      </c>
      <c r="L12" s="75">
        <f>K12^2</f>
        <v>5.2244897959180865E-2</v>
      </c>
    </row>
    <row r="13" spans="2:12" x14ac:dyDescent="0.3">
      <c r="B13" s="73"/>
      <c r="C13" s="74"/>
      <c r="D13" s="74"/>
      <c r="E13" s="74"/>
      <c r="F13" s="74"/>
      <c r="G13" s="74"/>
      <c r="H13" s="74"/>
      <c r="I13" s="74"/>
      <c r="J13" s="74"/>
      <c r="K13" s="74"/>
      <c r="L13" s="75"/>
    </row>
    <row r="14" spans="2:12" x14ac:dyDescent="0.3">
      <c r="B14" s="73"/>
      <c r="C14" s="74"/>
      <c r="D14" s="74"/>
      <c r="E14" s="74"/>
      <c r="F14" s="74"/>
      <c r="G14" s="74"/>
      <c r="H14" s="74"/>
      <c r="I14" s="74"/>
      <c r="J14" s="74"/>
      <c r="K14" s="74"/>
      <c r="L14" s="75"/>
    </row>
    <row r="15" spans="2:12" x14ac:dyDescent="0.3">
      <c r="B15" s="73"/>
      <c r="C15" s="74"/>
      <c r="D15" s="74"/>
      <c r="E15" s="74"/>
      <c r="F15" s="74"/>
      <c r="G15" s="74"/>
      <c r="H15" s="74"/>
      <c r="I15" s="74"/>
      <c r="J15" s="74"/>
      <c r="K15" s="74"/>
      <c r="L15" s="75"/>
    </row>
    <row r="16" spans="2:12" x14ac:dyDescent="0.3">
      <c r="B16" s="73"/>
      <c r="C16" s="74"/>
      <c r="D16" s="74"/>
      <c r="E16" s="74"/>
      <c r="F16" s="74"/>
      <c r="G16" s="74"/>
      <c r="H16" s="74"/>
      <c r="I16" s="74"/>
      <c r="J16" s="74"/>
      <c r="K16" s="74"/>
      <c r="L16" s="75"/>
    </row>
    <row r="17" spans="2:12" ht="15" thickBot="1" x14ac:dyDescent="0.35"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8"/>
    </row>
    <row r="18" spans="2:12" ht="15" thickBot="1" x14ac:dyDescent="0.35">
      <c r="B18" s="79"/>
      <c r="C18" s="80">
        <f t="shared" ref="C18:J18" si="1">SUM(C8:C17)</f>
        <v>15</v>
      </c>
      <c r="D18" s="80">
        <f t="shared" si="1"/>
        <v>26</v>
      </c>
      <c r="E18" s="80">
        <f t="shared" si="1"/>
        <v>55</v>
      </c>
      <c r="F18" s="80">
        <f t="shared" si="1"/>
        <v>225</v>
      </c>
      <c r="G18" s="80">
        <f t="shared" si="1"/>
        <v>979</v>
      </c>
      <c r="H18" s="80">
        <f t="shared" si="1"/>
        <v>101</v>
      </c>
      <c r="I18" s="80">
        <f t="shared" si="1"/>
        <v>427</v>
      </c>
      <c r="J18" s="80">
        <f t="shared" si="1"/>
        <v>25.999999999999979</v>
      </c>
      <c r="K18" s="81"/>
      <c r="L18" s="81">
        <f>SUM(L8:L17)</f>
        <v>1.2571428571428582</v>
      </c>
    </row>
    <row r="21" spans="2:12" x14ac:dyDescent="0.3">
      <c r="D21" s="36">
        <f>G18</f>
        <v>979</v>
      </c>
      <c r="E21" s="36">
        <f>F18</f>
        <v>225</v>
      </c>
      <c r="F21" s="36">
        <f>E18</f>
        <v>55</v>
      </c>
      <c r="H21" s="36">
        <f>I18</f>
        <v>427</v>
      </c>
    </row>
    <row r="22" spans="2:12" x14ac:dyDescent="0.3">
      <c r="B22" s="6" t="s">
        <v>39</v>
      </c>
      <c r="D22" s="36">
        <f>F18</f>
        <v>225</v>
      </c>
      <c r="E22" s="36">
        <f>E18</f>
        <v>55</v>
      </c>
      <c r="F22" s="36">
        <f>C18</f>
        <v>15</v>
      </c>
      <c r="H22" s="36">
        <f>H18</f>
        <v>101</v>
      </c>
    </row>
    <row r="23" spans="2:12" x14ac:dyDescent="0.3">
      <c r="C23" s="4"/>
      <c r="D23" s="36">
        <f>E18</f>
        <v>55</v>
      </c>
      <c r="E23" s="36">
        <f>C18</f>
        <v>15</v>
      </c>
      <c r="F23" s="36">
        <f>K3</f>
        <v>5</v>
      </c>
      <c r="G23" s="4"/>
      <c r="H23" s="36">
        <f>D18</f>
        <v>26</v>
      </c>
      <c r="I23" s="4"/>
      <c r="J23" s="5"/>
      <c r="K23" s="5"/>
      <c r="L23" s="5"/>
    </row>
    <row r="25" spans="2:12" x14ac:dyDescent="0.3">
      <c r="D25" s="36">
        <f>H21</f>
        <v>427</v>
      </c>
      <c r="E25" s="36">
        <f t="shared" ref="E25:F27" si="2">E21</f>
        <v>225</v>
      </c>
      <c r="F25" s="36">
        <f t="shared" si="2"/>
        <v>55</v>
      </c>
    </row>
    <row r="26" spans="2:12" x14ac:dyDescent="0.3">
      <c r="D26" s="36">
        <f>H22</f>
        <v>101</v>
      </c>
      <c r="E26" s="36">
        <f t="shared" si="2"/>
        <v>55</v>
      </c>
      <c r="F26" s="36">
        <f t="shared" si="2"/>
        <v>15</v>
      </c>
    </row>
    <row r="27" spans="2:12" x14ac:dyDescent="0.3">
      <c r="D27" s="36">
        <f>H23</f>
        <v>26</v>
      </c>
      <c r="E27" s="36">
        <f t="shared" si="2"/>
        <v>15</v>
      </c>
      <c r="F27" s="36">
        <f t="shared" si="2"/>
        <v>5</v>
      </c>
    </row>
    <row r="29" spans="2:12" x14ac:dyDescent="0.3">
      <c r="D29" s="36">
        <f>D21</f>
        <v>979</v>
      </c>
      <c r="E29" s="36">
        <f>H21</f>
        <v>427</v>
      </c>
      <c r="F29" s="36">
        <f>F21</f>
        <v>55</v>
      </c>
    </row>
    <row r="30" spans="2:12" x14ac:dyDescent="0.3">
      <c r="D30" s="36">
        <f>D22</f>
        <v>225</v>
      </c>
      <c r="E30" s="36">
        <f>H22</f>
        <v>101</v>
      </c>
      <c r="F30" s="36">
        <f>F22</f>
        <v>15</v>
      </c>
    </row>
    <row r="31" spans="2:12" x14ac:dyDescent="0.3">
      <c r="D31" s="36">
        <f>D23</f>
        <v>55</v>
      </c>
      <c r="E31" s="36">
        <f>H23</f>
        <v>26</v>
      </c>
      <c r="F31" s="36">
        <f>F23</f>
        <v>5</v>
      </c>
    </row>
    <row r="33" spans="2:19" x14ac:dyDescent="0.3">
      <c r="D33" s="36">
        <f t="shared" ref="D33:E35" si="3">D21</f>
        <v>979</v>
      </c>
      <c r="E33" s="36">
        <f t="shared" si="3"/>
        <v>225</v>
      </c>
      <c r="F33" s="36">
        <f>H21</f>
        <v>427</v>
      </c>
    </row>
    <row r="34" spans="2:19" x14ac:dyDescent="0.3">
      <c r="D34" s="36">
        <f t="shared" si="3"/>
        <v>225</v>
      </c>
      <c r="E34" s="36">
        <f t="shared" si="3"/>
        <v>55</v>
      </c>
      <c r="F34" s="36">
        <f>H22</f>
        <v>101</v>
      </c>
    </row>
    <row r="35" spans="2:19" x14ac:dyDescent="0.3">
      <c r="D35" s="36">
        <f t="shared" si="3"/>
        <v>55</v>
      </c>
      <c r="E35" s="36">
        <f t="shared" si="3"/>
        <v>15</v>
      </c>
      <c r="F35" s="36">
        <f>H23</f>
        <v>26</v>
      </c>
    </row>
    <row r="37" spans="2:19" ht="15" thickBot="1" x14ac:dyDescent="0.35"/>
    <row r="38" spans="2:19" ht="18" x14ac:dyDescent="0.35">
      <c r="C38" s="37" t="s">
        <v>11</v>
      </c>
      <c r="D38" s="39">
        <f>MDETERM(D25:F27)/MDETERM(D21:F23)</f>
        <v>0.21428571428571441</v>
      </c>
      <c r="E38" s="38" t="s">
        <v>13</v>
      </c>
      <c r="F38" s="39">
        <f>MDETERM(D29:F31)/MDETERM(D21:F23)</f>
        <v>1.014285714285712</v>
      </c>
      <c r="G38" s="38" t="s">
        <v>12</v>
      </c>
      <c r="H38" s="39">
        <f>MDETERM(D33:F35)/MDETERM(D21:F23)</f>
        <v>-0.19999999999999837</v>
      </c>
      <c r="I38" s="39"/>
      <c r="J38" s="40"/>
    </row>
    <row r="39" spans="2:19" x14ac:dyDescent="0.3">
      <c r="C39" s="47"/>
      <c r="D39" s="46"/>
      <c r="E39" s="46"/>
      <c r="F39" s="46"/>
      <c r="G39" s="46"/>
      <c r="H39" s="46"/>
      <c r="I39" s="46"/>
      <c r="J39" s="41"/>
      <c r="L39" s="68"/>
    </row>
    <row r="40" spans="2:19" ht="18" x14ac:dyDescent="0.35">
      <c r="C40" s="150" t="s">
        <v>14</v>
      </c>
      <c r="D40" s="151"/>
      <c r="E40" s="151"/>
      <c r="F40" s="151"/>
      <c r="G40" s="65" t="str">
        <f>CONCATENATE("y = ",ROUND(D38,3),IF(F38&gt;0,"x^2  +  ","x^2    "),ROUND(F38,3),IF(H38&gt;0,"x  +  ","x    "),ROUND(H38,3))</f>
        <v>y = 0,214x^2  +  1,014x    -0,2</v>
      </c>
      <c r="H40" s="65"/>
      <c r="I40" s="65"/>
      <c r="J40" s="66"/>
      <c r="K40" s="67"/>
      <c r="L40" s="68"/>
    </row>
    <row r="41" spans="2:19" x14ac:dyDescent="0.3">
      <c r="C41" s="47"/>
      <c r="D41" s="46"/>
      <c r="E41" s="46"/>
      <c r="F41" s="46"/>
      <c r="G41" s="46"/>
      <c r="H41" s="46"/>
      <c r="I41" s="46"/>
      <c r="J41" s="41"/>
    </row>
    <row r="42" spans="2:19" ht="25.2" thickBot="1" x14ac:dyDescent="0.6">
      <c r="C42" s="42"/>
      <c r="D42" s="48" t="s">
        <v>15</v>
      </c>
      <c r="E42" s="147">
        <f>SQRT(L18/K3)/(J18/K3)</f>
        <v>9.6428180081232232E-2</v>
      </c>
      <c r="F42" s="147"/>
      <c r="G42" s="147"/>
      <c r="H42" s="43"/>
      <c r="I42" s="43"/>
      <c r="J42" s="44"/>
    </row>
    <row r="43" spans="2:19" ht="21" x14ac:dyDescent="0.4">
      <c r="B43" s="83"/>
      <c r="C43" s="84"/>
      <c r="D43" s="85"/>
      <c r="E43" s="85"/>
      <c r="F43" s="85"/>
      <c r="G43" s="85"/>
      <c r="H43" s="84"/>
      <c r="I43" s="84"/>
      <c r="J43" s="84"/>
      <c r="K43" s="83"/>
      <c r="L43" s="83"/>
    </row>
    <row r="44" spans="2:19" ht="15" thickBot="1" x14ac:dyDescent="0.35">
      <c r="Q44" s="45"/>
      <c r="R44" s="45"/>
      <c r="S44" s="45"/>
    </row>
    <row r="45" spans="2:19" x14ac:dyDescent="0.3">
      <c r="B45" s="135" t="s">
        <v>16</v>
      </c>
      <c r="C45" s="136"/>
      <c r="D45" s="136"/>
      <c r="E45" s="136"/>
      <c r="F45" s="136"/>
      <c r="G45" s="136"/>
      <c r="H45" s="136"/>
      <c r="I45" s="136"/>
      <c r="J45" s="136"/>
      <c r="K45" s="136"/>
      <c r="L45" s="137"/>
      <c r="Q45" s="45"/>
      <c r="R45" s="45"/>
      <c r="S45" s="45"/>
    </row>
    <row r="46" spans="2:19" x14ac:dyDescent="0.3">
      <c r="B46" s="138"/>
      <c r="C46" s="139"/>
      <c r="D46" s="139"/>
      <c r="E46" s="139"/>
      <c r="F46" s="139"/>
      <c r="G46" s="139"/>
      <c r="H46" s="139"/>
      <c r="I46" s="139"/>
      <c r="J46" s="139"/>
      <c r="K46" s="139"/>
      <c r="L46" s="140"/>
      <c r="Q46" s="45"/>
      <c r="R46" s="45"/>
      <c r="S46" s="45"/>
    </row>
    <row r="47" spans="2:19" ht="15" thickBot="1" x14ac:dyDescent="0.3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3"/>
      <c r="Q47" s="45"/>
      <c r="R47" s="45"/>
      <c r="S47" s="45"/>
    </row>
    <row r="48" spans="2:19" ht="31.8" thickBot="1" x14ac:dyDescent="0.7">
      <c r="B48" s="60" t="s">
        <v>8</v>
      </c>
      <c r="C48" s="61" t="s">
        <v>40</v>
      </c>
      <c r="D48" s="61" t="s">
        <v>41</v>
      </c>
      <c r="E48" s="61" t="s">
        <v>42</v>
      </c>
      <c r="F48" s="61" t="s">
        <v>43</v>
      </c>
      <c r="G48" s="61" t="s">
        <v>44</v>
      </c>
      <c r="H48" s="61" t="s">
        <v>45</v>
      </c>
      <c r="I48" s="61" t="s">
        <v>46</v>
      </c>
      <c r="J48" s="62" t="s">
        <v>47</v>
      </c>
      <c r="K48" s="63" t="s">
        <v>48</v>
      </c>
      <c r="L48" s="63" t="s">
        <v>49</v>
      </c>
      <c r="Q48" s="45"/>
      <c r="R48" s="45"/>
      <c r="S48" s="45"/>
    </row>
    <row r="49" spans="2:12" x14ac:dyDescent="0.3">
      <c r="B49" s="70">
        <v>1</v>
      </c>
      <c r="C49" s="71">
        <v>1</v>
      </c>
      <c r="D49" s="71">
        <v>1</v>
      </c>
      <c r="E49" s="71">
        <f>C49^2</f>
        <v>1</v>
      </c>
      <c r="F49" s="71">
        <f>C49^3</f>
        <v>1</v>
      </c>
      <c r="G49" s="71">
        <f>C49^4</f>
        <v>1</v>
      </c>
      <c r="H49" s="71">
        <f>C49*D49</f>
        <v>1</v>
      </c>
      <c r="I49" s="71">
        <f>C49^2*D49</f>
        <v>1</v>
      </c>
      <c r="J49" s="82">
        <f>$D$62*C49^2</f>
        <v>0.43615934627170583</v>
      </c>
      <c r="K49" s="71">
        <f>D49-J49</f>
        <v>0.56384065372829417</v>
      </c>
      <c r="L49" s="72">
        <f>K49^2</f>
        <v>0.31791628279675016</v>
      </c>
    </row>
    <row r="50" spans="2:12" x14ac:dyDescent="0.3">
      <c r="B50" s="73">
        <f t="shared" ref="B50:C53" si="4">B49+1</f>
        <v>2</v>
      </c>
      <c r="C50" s="74">
        <f t="shared" si="4"/>
        <v>2</v>
      </c>
      <c r="D50" s="74">
        <v>3</v>
      </c>
      <c r="E50" s="74">
        <f>C50^2</f>
        <v>4</v>
      </c>
      <c r="F50" s="74">
        <f>C50^3</f>
        <v>8</v>
      </c>
      <c r="G50" s="74">
        <f>C50^4</f>
        <v>16</v>
      </c>
      <c r="H50" s="74">
        <f>C50*D50</f>
        <v>6</v>
      </c>
      <c r="I50" s="74">
        <f>C50^2*D50</f>
        <v>12</v>
      </c>
      <c r="J50" s="74">
        <f>$D$62*C50^2</f>
        <v>1.7446373850868233</v>
      </c>
      <c r="K50" s="74">
        <f>D50-J50</f>
        <v>1.2553626149131767</v>
      </c>
      <c r="L50" s="75">
        <f>K50^2</f>
        <v>1.5759352949216487</v>
      </c>
    </row>
    <row r="51" spans="2:12" x14ac:dyDescent="0.3">
      <c r="B51" s="73">
        <f t="shared" si="4"/>
        <v>3</v>
      </c>
      <c r="C51" s="74">
        <f t="shared" si="4"/>
        <v>3</v>
      </c>
      <c r="D51" s="74">
        <v>4</v>
      </c>
      <c r="E51" s="74">
        <f>C51^2</f>
        <v>9</v>
      </c>
      <c r="F51" s="74">
        <f>C51^3</f>
        <v>27</v>
      </c>
      <c r="G51" s="74">
        <f>C51^4</f>
        <v>81</v>
      </c>
      <c r="H51" s="74">
        <f>C51*D51</f>
        <v>12</v>
      </c>
      <c r="I51" s="74">
        <f>C51^2*D51</f>
        <v>36</v>
      </c>
      <c r="J51" s="74">
        <f>$D$62*C51^2</f>
        <v>3.9254341164453526</v>
      </c>
      <c r="K51" s="74">
        <f>D51-J51</f>
        <v>7.4565883554647439E-2</v>
      </c>
      <c r="L51" s="75">
        <f>K51^2</f>
        <v>5.5600709902852413E-3</v>
      </c>
    </row>
    <row r="52" spans="2:12" x14ac:dyDescent="0.3">
      <c r="B52" s="73">
        <f t="shared" si="4"/>
        <v>4</v>
      </c>
      <c r="C52" s="74">
        <f t="shared" si="4"/>
        <v>4</v>
      </c>
      <c r="D52" s="74">
        <v>8</v>
      </c>
      <c r="E52" s="74">
        <f>C52^2</f>
        <v>16</v>
      </c>
      <c r="F52" s="74">
        <f>C52^3</f>
        <v>64</v>
      </c>
      <c r="G52" s="74">
        <f>C52^4</f>
        <v>256</v>
      </c>
      <c r="H52" s="74">
        <f>C52*D52</f>
        <v>32</v>
      </c>
      <c r="I52" s="74">
        <f>C52^2*D52</f>
        <v>128</v>
      </c>
      <c r="J52" s="74">
        <f>$D$62*C52^2</f>
        <v>6.9785495403472932</v>
      </c>
      <c r="K52" s="74">
        <f>D52-J52</f>
        <v>1.0214504596527068</v>
      </c>
      <c r="L52" s="75">
        <f>K52^2</f>
        <v>1.0433610415247259</v>
      </c>
    </row>
    <row r="53" spans="2:12" x14ac:dyDescent="0.3">
      <c r="B53" s="73">
        <f t="shared" si="4"/>
        <v>5</v>
      </c>
      <c r="C53" s="74">
        <f t="shared" si="4"/>
        <v>5</v>
      </c>
      <c r="D53" s="74">
        <v>10</v>
      </c>
      <c r="E53" s="74">
        <f>C53^2</f>
        <v>25</v>
      </c>
      <c r="F53" s="74">
        <f>C53^3</f>
        <v>125</v>
      </c>
      <c r="G53" s="74">
        <f>C53^4</f>
        <v>625</v>
      </c>
      <c r="H53" s="74">
        <f>C53*D53</f>
        <v>50</v>
      </c>
      <c r="I53" s="74">
        <f>C53^2*D53</f>
        <v>250</v>
      </c>
      <c r="J53" s="74">
        <f>$D$62*C53^2</f>
        <v>10.903983656792645</v>
      </c>
      <c r="K53" s="74">
        <f>D53-J53</f>
        <v>-0.90398365679264536</v>
      </c>
      <c r="L53" s="75">
        <f>K53^2</f>
        <v>0.81718645174820326</v>
      </c>
    </row>
    <row r="54" spans="2:12" x14ac:dyDescent="0.3">
      <c r="B54" s="73"/>
      <c r="C54" s="74"/>
      <c r="D54" s="74"/>
      <c r="E54" s="74"/>
      <c r="F54" s="74"/>
      <c r="G54" s="74"/>
      <c r="H54" s="74"/>
      <c r="I54" s="74"/>
      <c r="J54" s="74"/>
      <c r="K54" s="74"/>
      <c r="L54" s="75"/>
    </row>
    <row r="55" spans="2:12" x14ac:dyDescent="0.3">
      <c r="B55" s="73"/>
      <c r="C55" s="74"/>
      <c r="D55" s="74"/>
      <c r="E55" s="74"/>
      <c r="F55" s="74"/>
      <c r="G55" s="74"/>
      <c r="H55" s="74"/>
      <c r="I55" s="74"/>
      <c r="J55" s="74"/>
      <c r="K55" s="74"/>
      <c r="L55" s="75"/>
    </row>
    <row r="56" spans="2:12" x14ac:dyDescent="0.3">
      <c r="B56" s="73"/>
      <c r="C56" s="74"/>
      <c r="D56" s="74"/>
      <c r="E56" s="74"/>
      <c r="F56" s="74"/>
      <c r="G56" s="74"/>
      <c r="H56" s="74"/>
      <c r="I56" s="74"/>
      <c r="J56" s="74"/>
      <c r="K56" s="74"/>
      <c r="L56" s="75"/>
    </row>
    <row r="57" spans="2:12" x14ac:dyDescent="0.3">
      <c r="B57" s="73"/>
      <c r="C57" s="74"/>
      <c r="D57" s="74"/>
      <c r="E57" s="74"/>
      <c r="F57" s="74"/>
      <c r="G57" s="74"/>
      <c r="H57" s="74"/>
      <c r="I57" s="74"/>
      <c r="J57" s="74"/>
      <c r="K57" s="74"/>
      <c r="L57" s="75"/>
    </row>
    <row r="58" spans="2:12" ht="15" thickBot="1" x14ac:dyDescent="0.35">
      <c r="B58" s="76"/>
      <c r="C58" s="77"/>
      <c r="D58" s="77"/>
      <c r="E58" s="77"/>
      <c r="F58" s="77"/>
      <c r="G58" s="77"/>
      <c r="H58" s="77"/>
      <c r="I58" s="77"/>
      <c r="J58" s="77"/>
      <c r="K58" s="77"/>
      <c r="L58" s="78"/>
    </row>
    <row r="59" spans="2:12" ht="15" thickBot="1" x14ac:dyDescent="0.35">
      <c r="B59" s="79"/>
      <c r="C59" s="80">
        <f t="shared" ref="C59:J59" si="5">SUM(C49:C58)</f>
        <v>15</v>
      </c>
      <c r="D59" s="80">
        <f t="shared" si="5"/>
        <v>26</v>
      </c>
      <c r="E59" s="80">
        <f t="shared" si="5"/>
        <v>55</v>
      </c>
      <c r="F59" s="80">
        <f t="shared" si="5"/>
        <v>225</v>
      </c>
      <c r="G59" s="80">
        <f t="shared" si="5"/>
        <v>979</v>
      </c>
      <c r="H59" s="80">
        <f t="shared" si="5"/>
        <v>101</v>
      </c>
      <c r="I59" s="80">
        <f t="shared" si="5"/>
        <v>427</v>
      </c>
      <c r="J59" s="80">
        <f t="shared" si="5"/>
        <v>23.988764044943821</v>
      </c>
      <c r="K59" s="81"/>
      <c r="L59" s="81">
        <f>SUM(L49:L58)</f>
        <v>3.759959141981613</v>
      </c>
    </row>
    <row r="60" spans="2:12" x14ac:dyDescent="0.3">
      <c r="B60" s="49"/>
      <c r="C60" s="50"/>
      <c r="D60" s="50"/>
      <c r="E60" s="50"/>
      <c r="F60" s="50"/>
      <c r="G60" s="50"/>
      <c r="H60" s="50"/>
      <c r="I60" s="50"/>
      <c r="J60" s="50"/>
      <c r="K60" s="50"/>
      <c r="L60" s="51"/>
    </row>
    <row r="61" spans="2:12" x14ac:dyDescent="0.3">
      <c r="B61" s="52"/>
      <c r="C61" s="53"/>
      <c r="D61" s="53"/>
      <c r="E61" s="53"/>
      <c r="F61" s="53"/>
      <c r="G61" s="53"/>
      <c r="H61" s="53"/>
      <c r="I61" s="53"/>
      <c r="J61" s="53"/>
      <c r="K61" s="53"/>
      <c r="L61" s="54"/>
    </row>
    <row r="62" spans="2:12" ht="18" x14ac:dyDescent="0.35">
      <c r="B62" s="52"/>
      <c r="C62" s="55" t="s">
        <v>11</v>
      </c>
      <c r="D62" s="64">
        <f>I59/G59</f>
        <v>0.43615934627170583</v>
      </c>
      <c r="E62" s="53"/>
      <c r="F62" s="53"/>
      <c r="G62" s="53"/>
      <c r="H62" s="53"/>
      <c r="I62" s="53"/>
      <c r="J62" s="53"/>
      <c r="K62" s="53"/>
      <c r="L62" s="54"/>
    </row>
    <row r="63" spans="2:12" x14ac:dyDescent="0.3">
      <c r="B63" s="52"/>
      <c r="C63" s="53"/>
      <c r="D63" s="53"/>
      <c r="E63" s="53"/>
      <c r="F63" s="53"/>
      <c r="G63" s="53"/>
      <c r="H63" s="53"/>
      <c r="I63" s="53"/>
      <c r="J63" s="53"/>
      <c r="K63" s="53"/>
      <c r="L63" s="54"/>
    </row>
    <row r="64" spans="2:12" ht="18" x14ac:dyDescent="0.35">
      <c r="B64" s="148" t="s">
        <v>14</v>
      </c>
      <c r="C64" s="149"/>
      <c r="D64" s="149"/>
      <c r="E64" s="149"/>
      <c r="F64" s="145" t="str">
        <f>CONCATENATE("y = ",ROUND(D62,3),"x^2")</f>
        <v>y = 0,436x^2</v>
      </c>
      <c r="G64" s="145"/>
      <c r="H64" s="145"/>
      <c r="I64" s="145"/>
      <c r="J64" s="145"/>
      <c r="K64" s="53"/>
      <c r="L64" s="54"/>
    </row>
    <row r="65" spans="2:12" x14ac:dyDescent="0.3">
      <c r="B65" s="52"/>
      <c r="C65" s="53"/>
      <c r="D65" s="53"/>
      <c r="E65" s="53"/>
      <c r="F65" s="53"/>
      <c r="G65" s="53"/>
      <c r="H65" s="53"/>
      <c r="I65" s="53"/>
      <c r="J65" s="53"/>
      <c r="K65" s="53"/>
      <c r="L65" s="54"/>
    </row>
    <row r="66" spans="2:12" x14ac:dyDescent="0.3">
      <c r="B66" s="52"/>
      <c r="C66" s="53"/>
      <c r="D66" s="53"/>
      <c r="E66" s="53"/>
      <c r="F66" s="53"/>
      <c r="G66" s="53"/>
      <c r="H66" s="53"/>
      <c r="I66" s="53"/>
      <c r="J66" s="53"/>
      <c r="K66" s="53"/>
      <c r="L66" s="54"/>
    </row>
    <row r="67" spans="2:12" ht="24.6" x14ac:dyDescent="0.55000000000000004">
      <c r="B67" s="52"/>
      <c r="C67" s="53"/>
      <c r="D67" s="56" t="s">
        <v>15</v>
      </c>
      <c r="E67" s="144">
        <f>SQRT(L59/K3)/(J59/K3)</f>
        <v>0.18074599889974252</v>
      </c>
      <c r="F67" s="144"/>
      <c r="G67" s="144"/>
      <c r="H67" s="53"/>
      <c r="I67" s="53"/>
      <c r="J67" s="53"/>
      <c r="K67" s="53"/>
      <c r="L67" s="54"/>
    </row>
    <row r="68" spans="2:12" ht="15" thickBot="1" x14ac:dyDescent="0.35">
      <c r="B68" s="57"/>
      <c r="C68" s="58"/>
      <c r="D68" s="58"/>
      <c r="E68" s="58"/>
      <c r="F68" s="58"/>
      <c r="G68" s="58"/>
      <c r="H68" s="58"/>
      <c r="I68" s="58"/>
      <c r="J68" s="58"/>
      <c r="K68" s="58"/>
      <c r="L68" s="59"/>
    </row>
  </sheetData>
  <mergeCells count="9">
    <mergeCell ref="C2:I2"/>
    <mergeCell ref="B45:L47"/>
    <mergeCell ref="E67:G67"/>
    <mergeCell ref="F64:J64"/>
    <mergeCell ref="I3:J3"/>
    <mergeCell ref="E42:G42"/>
    <mergeCell ref="B64:E64"/>
    <mergeCell ref="C40:F40"/>
    <mergeCell ref="B4:L6"/>
  </mergeCells>
  <pageMargins left="0.70866141732283472" right="0.70866141732283472" top="0.74803149606299213" bottom="0.74803149606299213" header="0.31496062992125984" footer="0.31496062992125984"/>
  <pageSetup paperSize="9" scale="44" orientation="portrait" horizontalDpi="300" verticalDpi="300" r:id="rId1"/>
  <ignoredErrors>
    <ignoredError sqref="E29:E31" formula="1"/>
  </ignoredErrors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7"/>
  <sheetViews>
    <sheetView showGridLines="0" topLeftCell="A31" zoomScaleNormal="100" workbookViewId="0">
      <selection activeCell="AB8" sqref="AB8"/>
    </sheetView>
  </sheetViews>
  <sheetFormatPr defaultRowHeight="14.4" x14ac:dyDescent="0.3"/>
  <cols>
    <col min="1" max="1" width="4.5546875" customWidth="1"/>
    <col min="2" max="2" width="6.44140625" customWidth="1"/>
    <col min="3" max="7" width="12.6640625" customWidth="1"/>
    <col min="8" max="8" width="10.33203125" customWidth="1"/>
    <col min="13" max="13" width="11.109375" customWidth="1"/>
    <col min="16" max="16" width="4.5546875" customWidth="1"/>
  </cols>
  <sheetData>
    <row r="1" spans="2:16" ht="15" thickBot="1" x14ac:dyDescent="0.35"/>
    <row r="2" spans="2:16" ht="15" thickTop="1" x14ac:dyDescent="0.3">
      <c r="C2" s="161" t="s">
        <v>5</v>
      </c>
      <c r="D2" s="162"/>
      <c r="E2" s="162"/>
      <c r="F2" s="162"/>
      <c r="G2" s="162"/>
      <c r="H2" s="163"/>
    </row>
    <row r="3" spans="2:16" ht="18.75" customHeight="1" thickBot="1" x14ac:dyDescent="0.35">
      <c r="C3" s="164"/>
      <c r="D3" s="165"/>
      <c r="E3" s="165"/>
      <c r="F3" s="165"/>
      <c r="G3" s="165"/>
      <c r="H3" s="166"/>
    </row>
    <row r="4" spans="2:16" ht="16.5" customHeight="1" thickTop="1" thickBot="1" x14ac:dyDescent="0.35">
      <c r="C4" s="170"/>
      <c r="D4" s="170"/>
      <c r="E4" s="170"/>
      <c r="F4" t="s">
        <v>6</v>
      </c>
      <c r="G4" s="3">
        <v>5</v>
      </c>
    </row>
    <row r="5" spans="2:16" ht="25.5" customHeight="1" thickBot="1" x14ac:dyDescent="0.7">
      <c r="B5" s="32" t="s">
        <v>7</v>
      </c>
      <c r="C5" s="86" t="s">
        <v>50</v>
      </c>
      <c r="D5" s="33" t="s">
        <v>51</v>
      </c>
      <c r="E5" s="32" t="s">
        <v>58</v>
      </c>
      <c r="F5" s="33" t="s">
        <v>52</v>
      </c>
      <c r="G5" s="86" t="s">
        <v>53</v>
      </c>
      <c r="H5" s="32" t="s">
        <v>54</v>
      </c>
      <c r="I5" s="97">
        <f>(G4*E16-C16*D16)/(G4*F16-C16^2)</f>
        <v>-2.250720461095101</v>
      </c>
      <c r="K5" s="6"/>
      <c r="L5" s="6"/>
      <c r="M5" s="9"/>
      <c r="N5" s="9"/>
      <c r="O5" s="9"/>
      <c r="P5" s="9"/>
    </row>
    <row r="6" spans="2:16" ht="26.4" thickBot="1" x14ac:dyDescent="0.55000000000000004">
      <c r="B6" s="19">
        <v>1</v>
      </c>
      <c r="C6" s="20">
        <v>2</v>
      </c>
      <c r="D6" s="20">
        <v>36</v>
      </c>
      <c r="E6" s="20">
        <f>C6*D6</f>
        <v>72</v>
      </c>
      <c r="F6" s="20">
        <f>C6^2</f>
        <v>4</v>
      </c>
      <c r="G6" s="87">
        <f>D6^2</f>
        <v>1296</v>
      </c>
      <c r="H6" s="32" t="s">
        <v>55</v>
      </c>
      <c r="I6" s="98">
        <f>(F16*D16-C16*E16)/(G4*F16-C16^2)</f>
        <v>43.406340057636889</v>
      </c>
    </row>
    <row r="7" spans="2:16" ht="26.4" thickBot="1" x14ac:dyDescent="0.55000000000000004">
      <c r="B7" s="22">
        <f>B6+1</f>
        <v>2</v>
      </c>
      <c r="C7" s="23">
        <v>5</v>
      </c>
      <c r="D7" s="23">
        <v>40</v>
      </c>
      <c r="E7" s="23">
        <f t="shared" ref="E7:E15" si="0">C7*D7</f>
        <v>200</v>
      </c>
      <c r="F7" s="23">
        <f t="shared" ref="F7:F15" si="1">C7^2</f>
        <v>25</v>
      </c>
      <c r="G7" s="88">
        <f t="shared" ref="G7:G15" si="2">D7^2</f>
        <v>1600</v>
      </c>
      <c r="H7" s="32" t="s">
        <v>56</v>
      </c>
      <c r="I7" s="98">
        <f>(G4*E16-C16*D16)/(G4*G16-D16^2)</f>
        <v>-0.38894422310756971</v>
      </c>
    </row>
    <row r="8" spans="2:16" ht="25.8" x14ac:dyDescent="0.5">
      <c r="B8" s="22">
        <f t="shared" ref="B8:B15" si="3">B7+1</f>
        <v>3</v>
      </c>
      <c r="C8" s="23">
        <v>8</v>
      </c>
      <c r="D8" s="23">
        <v>20</v>
      </c>
      <c r="E8" s="23">
        <f t="shared" si="0"/>
        <v>160</v>
      </c>
      <c r="F8" s="23">
        <f t="shared" si="1"/>
        <v>64</v>
      </c>
      <c r="G8" s="88">
        <f t="shared" si="2"/>
        <v>400</v>
      </c>
      <c r="H8" s="32" t="s">
        <v>57</v>
      </c>
      <c r="I8" s="98">
        <f>(F16*D16-C16*E16)/(G4*G16-D16^2)</f>
        <v>7.5009960159362548</v>
      </c>
    </row>
    <row r="9" spans="2:16" ht="15" thickBot="1" x14ac:dyDescent="0.35">
      <c r="B9" s="22">
        <f t="shared" si="3"/>
        <v>4</v>
      </c>
      <c r="C9" s="23">
        <v>12</v>
      </c>
      <c r="D9" s="23">
        <v>16</v>
      </c>
      <c r="E9" s="23">
        <f t="shared" si="0"/>
        <v>192</v>
      </c>
      <c r="F9" s="23">
        <f t="shared" si="1"/>
        <v>144</v>
      </c>
      <c r="G9" s="88">
        <f t="shared" si="2"/>
        <v>256</v>
      </c>
      <c r="H9" s="7"/>
      <c r="I9" s="8"/>
    </row>
    <row r="10" spans="2:16" x14ac:dyDescent="0.3">
      <c r="B10" s="22">
        <f t="shared" si="3"/>
        <v>5</v>
      </c>
      <c r="C10" s="23">
        <v>17</v>
      </c>
      <c r="D10" s="23">
        <v>6</v>
      </c>
      <c r="E10" s="23">
        <f t="shared" si="0"/>
        <v>102</v>
      </c>
      <c r="F10" s="23">
        <f t="shared" si="1"/>
        <v>289</v>
      </c>
      <c r="G10" s="88">
        <f t="shared" si="2"/>
        <v>36</v>
      </c>
      <c r="H10" s="91"/>
      <c r="I10" s="92"/>
    </row>
    <row r="11" spans="2:16" x14ac:dyDescent="0.3">
      <c r="B11" s="22">
        <f t="shared" si="3"/>
        <v>6</v>
      </c>
      <c r="C11" s="23"/>
      <c r="D11" s="23"/>
      <c r="E11" s="23">
        <f t="shared" si="0"/>
        <v>0</v>
      </c>
      <c r="F11" s="23">
        <f t="shared" si="1"/>
        <v>0</v>
      </c>
      <c r="G11" s="88">
        <f t="shared" si="2"/>
        <v>0</v>
      </c>
      <c r="H11" s="93"/>
      <c r="I11" s="94"/>
    </row>
    <row r="12" spans="2:16" ht="15.6" x14ac:dyDescent="0.3">
      <c r="B12" s="22">
        <f t="shared" si="3"/>
        <v>7</v>
      </c>
      <c r="C12" s="23"/>
      <c r="D12" s="23"/>
      <c r="E12" s="23">
        <f t="shared" si="0"/>
        <v>0</v>
      </c>
      <c r="F12" s="23">
        <f t="shared" si="1"/>
        <v>0</v>
      </c>
      <c r="G12" s="88">
        <f t="shared" si="2"/>
        <v>0</v>
      </c>
      <c r="H12" s="95" t="s">
        <v>22</v>
      </c>
      <c r="I12" s="96">
        <f>(IF(I5&gt;0,SQRT(I5*I7),-SQRT(I5*I7)))</f>
        <v>-0.93563065425035385</v>
      </c>
    </row>
    <row r="13" spans="2:16" x14ac:dyDescent="0.3">
      <c r="B13" s="22">
        <f t="shared" si="3"/>
        <v>8</v>
      </c>
      <c r="C13" s="23"/>
      <c r="D13" s="23"/>
      <c r="E13" s="23">
        <f t="shared" si="0"/>
        <v>0</v>
      </c>
      <c r="F13" s="23">
        <f t="shared" si="1"/>
        <v>0</v>
      </c>
      <c r="G13" s="88">
        <f t="shared" si="2"/>
        <v>0</v>
      </c>
      <c r="H13" s="93"/>
      <c r="I13" s="94"/>
    </row>
    <row r="14" spans="2:16" ht="15" customHeight="1" x14ac:dyDescent="0.3">
      <c r="B14" s="22">
        <f t="shared" si="3"/>
        <v>9</v>
      </c>
      <c r="C14" s="23"/>
      <c r="D14" s="23"/>
      <c r="E14" s="23">
        <f t="shared" si="0"/>
        <v>0</v>
      </c>
      <c r="F14" s="23">
        <f t="shared" si="1"/>
        <v>0</v>
      </c>
      <c r="G14" s="88">
        <f t="shared" si="2"/>
        <v>0</v>
      </c>
      <c r="H14" s="174" t="s">
        <v>27</v>
      </c>
      <c r="I14" s="175"/>
      <c r="J14" s="9"/>
      <c r="K14" s="9"/>
    </row>
    <row r="15" spans="2:16" ht="15" thickBot="1" x14ac:dyDescent="0.35">
      <c r="B15" s="25">
        <f t="shared" si="3"/>
        <v>10</v>
      </c>
      <c r="C15" s="26"/>
      <c r="D15" s="26"/>
      <c r="E15" s="26">
        <f t="shared" si="0"/>
        <v>0</v>
      </c>
      <c r="F15" s="26">
        <f t="shared" si="1"/>
        <v>0</v>
      </c>
      <c r="G15" s="89">
        <f t="shared" si="2"/>
        <v>0</v>
      </c>
      <c r="H15" s="174"/>
      <c r="I15" s="175"/>
    </row>
    <row r="16" spans="2:16" ht="51.75" customHeight="1" thickBot="1" x14ac:dyDescent="0.35">
      <c r="B16" s="28"/>
      <c r="C16" s="29">
        <f>SUM(C6:C15)</f>
        <v>44</v>
      </c>
      <c r="D16" s="29">
        <f>SUM(D6:D15)</f>
        <v>118</v>
      </c>
      <c r="E16" s="29">
        <f>SUM(E6:E15)</f>
        <v>726</v>
      </c>
      <c r="F16" s="29">
        <f>SUM(F6:F15)</f>
        <v>526</v>
      </c>
      <c r="G16" s="90">
        <f>SUM(G6:G15)</f>
        <v>3588</v>
      </c>
      <c r="H16" s="176"/>
      <c r="I16" s="177"/>
    </row>
    <row r="17" spans="2:18" ht="15" thickBot="1" x14ac:dyDescent="0.35">
      <c r="C17" s="2"/>
      <c r="D17" s="2"/>
      <c r="E17" s="2"/>
      <c r="F17" s="2"/>
      <c r="G17" s="2"/>
    </row>
    <row r="18" spans="2:18" ht="72" x14ac:dyDescent="0.3">
      <c r="C18" s="103" t="s">
        <v>21</v>
      </c>
      <c r="D18" s="104"/>
      <c r="E18" s="105" t="s">
        <v>18</v>
      </c>
      <c r="F18" s="104"/>
      <c r="G18" s="106"/>
    </row>
    <row r="19" spans="2:18" ht="16.2" x14ac:dyDescent="0.3">
      <c r="C19" s="107" t="s">
        <v>17</v>
      </c>
      <c r="D19" s="108">
        <f>(IF(I5&gt;0,SQRT(I5*I7),-SQRT(I5*I7)))</f>
        <v>-0.93563065425035385</v>
      </c>
      <c r="E19" s="109" t="s">
        <v>25</v>
      </c>
      <c r="F19" s="108">
        <f>(IF(I5&gt;0,SQRT(I5*I7),-SQRT(I5*I7)))^2</f>
        <v>0.87540472117294521</v>
      </c>
      <c r="G19" s="110"/>
    </row>
    <row r="20" spans="2:18" x14ac:dyDescent="0.3">
      <c r="C20" s="111"/>
      <c r="D20" s="112"/>
      <c r="E20" s="112"/>
      <c r="F20" s="112"/>
      <c r="G20" s="110"/>
    </row>
    <row r="21" spans="2:18" ht="16.2" thickBot="1" x14ac:dyDescent="0.4">
      <c r="C21" s="113" t="s">
        <v>23</v>
      </c>
      <c r="D21" s="114">
        <f>C16/G4</f>
        <v>8.8000000000000007</v>
      </c>
      <c r="E21" s="115"/>
      <c r="F21" s="116" t="s">
        <v>24</v>
      </c>
      <c r="G21" s="117">
        <f>D16/G4</f>
        <v>23.6</v>
      </c>
      <c r="H21" s="5"/>
    </row>
    <row r="22" spans="2:18" x14ac:dyDescent="0.3">
      <c r="C22" s="84"/>
      <c r="D22" s="118"/>
      <c r="E22" s="119"/>
      <c r="F22" s="84"/>
      <c r="G22" s="120"/>
      <c r="H22" s="5"/>
    </row>
    <row r="23" spans="2:18" ht="15" thickBot="1" x14ac:dyDescent="0.35">
      <c r="C23" s="6"/>
    </row>
    <row r="24" spans="2:18" ht="18.600000000000001" thickBot="1" x14ac:dyDescent="0.4">
      <c r="F24" s="167" t="str">
        <f>CONCATENATE("y = ",ROUND(I5,3),IF((G21-I5*D21)&gt;0,"x  +  ","x    "),ROUND((G21-I5*D21),3))</f>
        <v>y = -2,251x  +  43,406</v>
      </c>
      <c r="G24" s="168"/>
      <c r="H24" s="169"/>
    </row>
    <row r="25" spans="2:18" ht="15" thickBot="1" x14ac:dyDescent="0.35"/>
    <row r="26" spans="2:18" ht="19.2" thickBot="1" x14ac:dyDescent="0.45">
      <c r="F26" s="167" t="str">
        <f>CONCATENATE("x = ",ROUND(I7,3),IF((D21-I7*G21)&gt;0,"y  +  ","y    "),ROUND((D21-I7*G21),3))</f>
        <v>x = -0,389y  +  17,979</v>
      </c>
      <c r="G26" s="168"/>
      <c r="H26" s="169"/>
      <c r="I26" s="171" t="s">
        <v>26</v>
      </c>
      <c r="J26" s="172"/>
      <c r="K26" s="172"/>
      <c r="L26" s="173"/>
      <c r="M26" s="167" t="str">
        <f>CONCATENATE(" y = ",ROUND(1/($I$7),3),IF(-($D$21-$I$7*$G$21)&lt;0,"x  +  ","x    "),ROUND(-($D$21-$I$7*$G$21)/$I$7,3))</f>
        <v xml:space="preserve"> y = -2,571x  +  46,225</v>
      </c>
      <c r="N26" s="168"/>
      <c r="O26" s="169"/>
      <c r="P26" s="10"/>
      <c r="Q26" s="10"/>
      <c r="R26" s="10"/>
    </row>
    <row r="28" spans="2:18" ht="15" thickBot="1" x14ac:dyDescent="0.35"/>
    <row r="29" spans="2:18" ht="26.4" x14ac:dyDescent="0.55000000000000004">
      <c r="B29" s="32" t="s">
        <v>7</v>
      </c>
      <c r="C29" s="32" t="s">
        <v>50</v>
      </c>
      <c r="D29" s="32" t="s">
        <v>19</v>
      </c>
      <c r="E29" s="32"/>
      <c r="F29" s="32" t="s">
        <v>51</v>
      </c>
      <c r="G29" s="32" t="s">
        <v>20</v>
      </c>
    </row>
    <row r="30" spans="2:18" x14ac:dyDescent="0.3">
      <c r="B30" s="19">
        <v>1</v>
      </c>
      <c r="C30" s="20">
        <f>C6</f>
        <v>2</v>
      </c>
      <c r="D30" s="20">
        <f>ROUND(I$5*C30+G$21-I$5*D$21,2)</f>
        <v>38.9</v>
      </c>
      <c r="E30" s="20"/>
      <c r="F30" s="20">
        <f>D6</f>
        <v>36</v>
      </c>
      <c r="G30" s="99">
        <f>ROUND(I$7*F30+D$21-I$7*G$21,2)</f>
        <v>3.98</v>
      </c>
    </row>
    <row r="31" spans="2:18" x14ac:dyDescent="0.3">
      <c r="B31" s="22">
        <f>B30+1</f>
        <v>2</v>
      </c>
      <c r="C31" s="20">
        <f>C7</f>
        <v>5</v>
      </c>
      <c r="D31" s="20">
        <f>ROUND(I$5*C31+G$21-I$5*D$21,2)</f>
        <v>32.15</v>
      </c>
      <c r="E31" s="20"/>
      <c r="F31" s="20">
        <f>D7</f>
        <v>40</v>
      </c>
      <c r="G31" s="99">
        <f>ROUND(I$7*F31+D$21-I$7*G$21,2)</f>
        <v>2.42</v>
      </c>
    </row>
    <row r="32" spans="2:18" x14ac:dyDescent="0.3">
      <c r="B32" s="22">
        <f t="shared" ref="B32:B39" si="4">B31+1</f>
        <v>3</v>
      </c>
      <c r="C32" s="20">
        <f>C8</f>
        <v>8</v>
      </c>
      <c r="D32" s="20">
        <f>ROUND(I$5*C32+G$21-I$5*D$21,2)</f>
        <v>25.4</v>
      </c>
      <c r="E32" s="20"/>
      <c r="F32" s="20">
        <f>D8</f>
        <v>20</v>
      </c>
      <c r="G32" s="99">
        <f>ROUND(I$7*F32+D$21-I$7*G$21,2)</f>
        <v>10.199999999999999</v>
      </c>
    </row>
    <row r="33" spans="2:7" x14ac:dyDescent="0.3">
      <c r="B33" s="22">
        <f t="shared" si="4"/>
        <v>4</v>
      </c>
      <c r="C33" s="20">
        <f>C9</f>
        <v>12</v>
      </c>
      <c r="D33" s="20">
        <f>ROUND(I$5*C33+G$21-I$5*D$21,2)</f>
        <v>16.399999999999999</v>
      </c>
      <c r="E33" s="20"/>
      <c r="F33" s="20">
        <f>D9</f>
        <v>16</v>
      </c>
      <c r="G33" s="99">
        <f>ROUND(I$7*F33+D$21-I$7*G$21,2)</f>
        <v>11.76</v>
      </c>
    </row>
    <row r="34" spans="2:7" x14ac:dyDescent="0.3">
      <c r="B34" s="22">
        <f t="shared" si="4"/>
        <v>5</v>
      </c>
      <c r="C34" s="20">
        <f>C10</f>
        <v>17</v>
      </c>
      <c r="D34" s="20">
        <f>ROUND(I$5*C34+G$21-I$5*D$21,2)</f>
        <v>5.14</v>
      </c>
      <c r="E34" s="20"/>
      <c r="F34" s="20">
        <f>D10</f>
        <v>6</v>
      </c>
      <c r="G34" s="99">
        <f>ROUND(I$7*F34+D$21-I$7*G$21,2)</f>
        <v>15.65</v>
      </c>
    </row>
    <row r="35" spans="2:7" x14ac:dyDescent="0.3">
      <c r="B35" s="22">
        <f t="shared" si="4"/>
        <v>6</v>
      </c>
      <c r="C35" s="23"/>
      <c r="D35" s="23"/>
      <c r="E35" s="23"/>
      <c r="F35" s="23"/>
      <c r="G35" s="100"/>
    </row>
    <row r="36" spans="2:7" x14ac:dyDescent="0.3">
      <c r="B36" s="22">
        <f t="shared" si="4"/>
        <v>7</v>
      </c>
      <c r="C36" s="23"/>
      <c r="D36" s="23"/>
      <c r="E36" s="23"/>
      <c r="F36" s="23"/>
      <c r="G36" s="100"/>
    </row>
    <row r="37" spans="2:7" x14ac:dyDescent="0.3">
      <c r="B37" s="22">
        <f t="shared" si="4"/>
        <v>8</v>
      </c>
      <c r="C37" s="23"/>
      <c r="D37" s="23"/>
      <c r="E37" s="23"/>
      <c r="F37" s="23"/>
      <c r="G37" s="100"/>
    </row>
    <row r="38" spans="2:7" x14ac:dyDescent="0.3">
      <c r="B38" s="22">
        <f t="shared" si="4"/>
        <v>9</v>
      </c>
      <c r="C38" s="23"/>
      <c r="D38" s="23"/>
      <c r="E38" s="23"/>
      <c r="F38" s="23"/>
      <c r="G38" s="100"/>
    </row>
    <row r="39" spans="2:7" ht="15" thickBot="1" x14ac:dyDescent="0.35">
      <c r="B39" s="25">
        <f t="shared" si="4"/>
        <v>10</v>
      </c>
      <c r="C39" s="26"/>
      <c r="D39" s="26"/>
      <c r="E39" s="26"/>
      <c r="F39" s="26"/>
      <c r="G39" s="101"/>
    </row>
    <row r="40" spans="2:7" ht="15" thickBot="1" x14ac:dyDescent="0.35">
      <c r="B40" s="28"/>
      <c r="C40" s="29">
        <f>SUM(C30:C39)</f>
        <v>44</v>
      </c>
      <c r="D40" s="29">
        <f>SUM(D30:D39)</f>
        <v>117.99</v>
      </c>
      <c r="E40" s="29"/>
      <c r="F40" s="29">
        <f>SUM(F30:F39)</f>
        <v>118</v>
      </c>
      <c r="G40" s="30">
        <f>SUM(G30:G39)</f>
        <v>44.01</v>
      </c>
    </row>
    <row r="45" spans="2:7" ht="15" thickBot="1" x14ac:dyDescent="0.35"/>
    <row r="46" spans="2:7" ht="26.4" x14ac:dyDescent="0.55000000000000004">
      <c r="B46" s="32" t="s">
        <v>7</v>
      </c>
      <c r="C46" s="32" t="s">
        <v>50</v>
      </c>
      <c r="D46" s="32" t="s">
        <v>19</v>
      </c>
      <c r="E46" s="32" t="s">
        <v>59</v>
      </c>
      <c r="F46" s="32"/>
      <c r="G46" s="32"/>
    </row>
    <row r="47" spans="2:7" x14ac:dyDescent="0.3">
      <c r="B47" s="19"/>
      <c r="C47" s="20">
        <v>2</v>
      </c>
      <c r="D47" s="102">
        <f>ROUND(I$5*C47+G$21-I$5*D$21,3)</f>
        <v>38.905000000000001</v>
      </c>
      <c r="E47" s="102">
        <f>ROUND(1/(I$7)*C47-(D$21-I$7*G$21)/I$7,2)</f>
        <v>41.08</v>
      </c>
      <c r="F47" s="20"/>
      <c r="G47" s="99"/>
    </row>
    <row r="48" spans="2:7" x14ac:dyDescent="0.3">
      <c r="B48" s="22"/>
      <c r="C48" s="23">
        <f>C47+2</f>
        <v>4</v>
      </c>
      <c r="D48" s="102">
        <f>ROUND(I$5*C48+G$21-I$5*D$21,3)</f>
        <v>34.402999999999999</v>
      </c>
      <c r="E48" s="102">
        <f t="shared" ref="E48:E55" si="5">ROUND(1/(I$7)*C48-(D$21-I$7*G$21)/I$7,2)</f>
        <v>35.94</v>
      </c>
      <c r="F48" s="23"/>
      <c r="G48" s="99"/>
    </row>
    <row r="49" spans="2:7" x14ac:dyDescent="0.3">
      <c r="B49" s="22"/>
      <c r="C49" s="23">
        <f t="shared" ref="C49:C55" si="6">C48+2</f>
        <v>6</v>
      </c>
      <c r="D49" s="102">
        <f t="shared" ref="D49:D55" si="7">ROUND(I$5*C49+G$21-I$5*D$21,3)</f>
        <v>29.902000000000001</v>
      </c>
      <c r="E49" s="102">
        <f t="shared" si="5"/>
        <v>30.8</v>
      </c>
      <c r="F49" s="23"/>
      <c r="G49" s="99"/>
    </row>
    <row r="50" spans="2:7" x14ac:dyDescent="0.3">
      <c r="B50" s="22"/>
      <c r="C50" s="23">
        <f t="shared" si="6"/>
        <v>8</v>
      </c>
      <c r="D50" s="102">
        <f t="shared" si="7"/>
        <v>25.401</v>
      </c>
      <c r="E50" s="102">
        <f t="shared" si="5"/>
        <v>25.66</v>
      </c>
      <c r="F50" s="23"/>
      <c r="G50" s="99"/>
    </row>
    <row r="51" spans="2:7" x14ac:dyDescent="0.3">
      <c r="B51" s="22"/>
      <c r="C51" s="23">
        <f t="shared" si="6"/>
        <v>10</v>
      </c>
      <c r="D51" s="102">
        <f t="shared" si="7"/>
        <v>20.899000000000001</v>
      </c>
      <c r="E51" s="102">
        <f t="shared" si="5"/>
        <v>20.51</v>
      </c>
      <c r="F51" s="23"/>
      <c r="G51" s="99"/>
    </row>
    <row r="52" spans="2:7" x14ac:dyDescent="0.3">
      <c r="B52" s="22"/>
      <c r="C52" s="23">
        <f t="shared" si="6"/>
        <v>12</v>
      </c>
      <c r="D52" s="102">
        <f t="shared" si="7"/>
        <v>16.398</v>
      </c>
      <c r="E52" s="102">
        <f t="shared" si="5"/>
        <v>15.37</v>
      </c>
      <c r="F52" s="23"/>
      <c r="G52" s="100"/>
    </row>
    <row r="53" spans="2:7" x14ac:dyDescent="0.3">
      <c r="B53" s="22"/>
      <c r="C53" s="23">
        <f t="shared" si="6"/>
        <v>14</v>
      </c>
      <c r="D53" s="102">
        <f t="shared" si="7"/>
        <v>11.896000000000001</v>
      </c>
      <c r="E53" s="102">
        <f t="shared" si="5"/>
        <v>10.23</v>
      </c>
      <c r="F53" s="23"/>
      <c r="G53" s="100"/>
    </row>
    <row r="54" spans="2:7" x14ac:dyDescent="0.3">
      <c r="B54" s="22"/>
      <c r="C54" s="23">
        <f t="shared" si="6"/>
        <v>16</v>
      </c>
      <c r="D54" s="102">
        <f t="shared" si="7"/>
        <v>7.3949999999999996</v>
      </c>
      <c r="E54" s="102">
        <f t="shared" si="5"/>
        <v>5.09</v>
      </c>
      <c r="F54" s="23"/>
      <c r="G54" s="100"/>
    </row>
    <row r="55" spans="2:7" x14ac:dyDescent="0.3">
      <c r="B55" s="22"/>
      <c r="C55" s="23">
        <f t="shared" si="6"/>
        <v>18</v>
      </c>
      <c r="D55" s="102">
        <f t="shared" si="7"/>
        <v>2.8929999999999998</v>
      </c>
      <c r="E55" s="102">
        <f t="shared" si="5"/>
        <v>-0.05</v>
      </c>
      <c r="F55" s="23"/>
      <c r="G55" s="100"/>
    </row>
    <row r="56" spans="2:7" ht="15" thickBot="1" x14ac:dyDescent="0.35">
      <c r="B56" s="25"/>
      <c r="C56" s="26"/>
      <c r="D56" s="26"/>
      <c r="E56" s="26"/>
      <c r="F56" s="26"/>
      <c r="G56" s="101"/>
    </row>
    <row r="57" spans="2:7" ht="15" thickBot="1" x14ac:dyDescent="0.35">
      <c r="B57" s="28"/>
      <c r="C57" s="29"/>
      <c r="D57" s="29"/>
      <c r="E57" s="29"/>
      <c r="F57" s="29"/>
      <c r="G57" s="30"/>
    </row>
  </sheetData>
  <mergeCells count="7">
    <mergeCell ref="C2:H3"/>
    <mergeCell ref="M26:O26"/>
    <mergeCell ref="C4:E4"/>
    <mergeCell ref="F24:H24"/>
    <mergeCell ref="F26:H26"/>
    <mergeCell ref="I26:L26"/>
    <mergeCell ref="H14:I16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Retta</vt:lpstr>
      <vt:lpstr>Parabola</vt:lpstr>
      <vt:lpstr>Correlazione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2022-02-05T16:01:19Z</dcterms:modified>
</cp:coreProperties>
</file>