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IST BINOMIALE" sheetId="1" r:id="rId1"/>
    <sheet name="Foglio2" sheetId="2" r:id="rId2"/>
    <sheet name="Foglio3" sheetId="3" r:id="rId3"/>
  </sheets>
  <definedNames>
    <definedName name="n">'DIST BINOMIALE'!$F$6</definedName>
    <definedName name="p">'DIST BINOMIALE'!$F$7</definedName>
    <definedName name="q">'DIST BINOMIALE'!$F$8</definedName>
  </definedNames>
  <calcPr calcId="145621"/>
</workbook>
</file>

<file path=xl/calcChain.xml><?xml version="1.0" encoding="utf-8"?>
<calcChain xmlns="http://schemas.openxmlformats.org/spreadsheetml/2006/main">
  <c r="C100" i="1" l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I151" i="1"/>
  <c r="F147" i="1"/>
  <c r="F149" i="1" s="1"/>
  <c r="L145" i="1"/>
  <c r="F52" i="1" l="1"/>
  <c r="W101" i="1" l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00" i="1"/>
  <c r="U100" i="1" s="1"/>
  <c r="S101" i="1"/>
  <c r="S102" i="1" s="1"/>
  <c r="B101" i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S103" i="1" l="1"/>
  <c r="U102" i="1"/>
  <c r="V100" i="1"/>
  <c r="V101" i="1"/>
  <c r="V84" i="1"/>
  <c r="V102" i="1" l="1"/>
  <c r="U103" i="1"/>
  <c r="S104" i="1"/>
  <c r="V103" i="1"/>
  <c r="U101" i="1"/>
  <c r="W82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51" i="1"/>
  <c r="V86" i="1"/>
  <c r="U52" i="1"/>
  <c r="T44" i="1"/>
  <c r="T52" i="1"/>
  <c r="T51" i="1"/>
  <c r="S53" i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52" i="1"/>
  <c r="U104" i="1" l="1"/>
  <c r="S105" i="1"/>
  <c r="T79" i="1"/>
  <c r="T71" i="1"/>
  <c r="T66" i="1"/>
  <c r="T58" i="1"/>
  <c r="U58" i="1" s="1"/>
  <c r="T54" i="1"/>
  <c r="U72" i="1"/>
  <c r="U64" i="1"/>
  <c r="U56" i="1"/>
  <c r="T78" i="1"/>
  <c r="U78" i="1" s="1"/>
  <c r="T81" i="1"/>
  <c r="T77" i="1"/>
  <c r="T73" i="1"/>
  <c r="U73" i="1" s="1"/>
  <c r="T69" i="1"/>
  <c r="U69" i="1" s="1"/>
  <c r="T64" i="1"/>
  <c r="T60" i="1"/>
  <c r="U60" i="1" s="1"/>
  <c r="T56" i="1"/>
  <c r="U51" i="1"/>
  <c r="U70" i="1"/>
  <c r="U66" i="1"/>
  <c r="U54" i="1"/>
  <c r="T80" i="1"/>
  <c r="U80" i="1" s="1"/>
  <c r="T76" i="1"/>
  <c r="U76" i="1" s="1"/>
  <c r="T72" i="1"/>
  <c r="T67" i="1"/>
  <c r="U67" i="1" s="1"/>
  <c r="T63" i="1"/>
  <c r="T59" i="1"/>
  <c r="U59" i="1" s="1"/>
  <c r="T55" i="1"/>
  <c r="T68" i="1"/>
  <c r="U68" i="1" s="1"/>
  <c r="U81" i="1"/>
  <c r="U77" i="1"/>
  <c r="U61" i="1"/>
  <c r="U53" i="1"/>
  <c r="T75" i="1"/>
  <c r="U75" i="1" s="1"/>
  <c r="T62" i="1"/>
  <c r="U62" i="1" s="1"/>
  <c r="T74" i="1"/>
  <c r="U74" i="1" s="1"/>
  <c r="T70" i="1"/>
  <c r="T65" i="1"/>
  <c r="U65" i="1" s="1"/>
  <c r="T61" i="1"/>
  <c r="T57" i="1"/>
  <c r="T82" i="1" s="1"/>
  <c r="T53" i="1"/>
  <c r="U79" i="1"/>
  <c r="U71" i="1"/>
  <c r="U63" i="1"/>
  <c r="U55" i="1"/>
  <c r="S106" i="1" l="1"/>
  <c r="V104" i="1"/>
  <c r="U57" i="1"/>
  <c r="U82" i="1"/>
  <c r="F58" i="1"/>
  <c r="B52" i="1"/>
  <c r="B53" i="1" s="1"/>
  <c r="F51" i="1"/>
  <c r="G58" i="1" s="1"/>
  <c r="V105" i="1" l="1"/>
  <c r="S107" i="1"/>
  <c r="U106" i="1"/>
  <c r="V106" i="1"/>
  <c r="U105" i="1"/>
  <c r="E58" i="1"/>
  <c r="B54" i="1"/>
  <c r="U107" i="1" l="1"/>
  <c r="S108" i="1"/>
  <c r="V107" i="1"/>
  <c r="V82" i="1"/>
  <c r="V88" i="1" s="1"/>
  <c r="V90" i="1" s="1"/>
  <c r="B55" i="1"/>
  <c r="T10" i="1"/>
  <c r="V10" i="1" s="1"/>
  <c r="U10" i="1"/>
  <c r="T11" i="1"/>
  <c r="V11" i="1" s="1"/>
  <c r="U11" i="1"/>
  <c r="T12" i="1"/>
  <c r="V12" i="1" s="1"/>
  <c r="U12" i="1"/>
  <c r="T13" i="1"/>
  <c r="V13" i="1" s="1"/>
  <c r="U13" i="1"/>
  <c r="T14" i="1"/>
  <c r="V14" i="1" s="1"/>
  <c r="U14" i="1"/>
  <c r="T15" i="1"/>
  <c r="V15" i="1" s="1"/>
  <c r="U15" i="1"/>
  <c r="T16" i="1"/>
  <c r="V16" i="1" s="1"/>
  <c r="U16" i="1"/>
  <c r="T17" i="1"/>
  <c r="V17" i="1" s="1"/>
  <c r="U17" i="1"/>
  <c r="T18" i="1"/>
  <c r="V18" i="1" s="1"/>
  <c r="U18" i="1"/>
  <c r="T19" i="1"/>
  <c r="V19" i="1" s="1"/>
  <c r="U19" i="1"/>
  <c r="T20" i="1"/>
  <c r="V20" i="1" s="1"/>
  <c r="U20" i="1"/>
  <c r="T21" i="1"/>
  <c r="V21" i="1" s="1"/>
  <c r="U21" i="1"/>
  <c r="U9" i="1"/>
  <c r="T9" i="1"/>
  <c r="V9" i="1" s="1"/>
  <c r="F8" i="1"/>
  <c r="F7" i="1"/>
  <c r="C7" i="1" s="1"/>
  <c r="U108" i="1" l="1"/>
  <c r="S109" i="1"/>
  <c r="V108" i="1"/>
  <c r="V29" i="1"/>
  <c r="C53" i="1"/>
  <c r="C51" i="1"/>
  <c r="G14" i="1"/>
  <c r="C52" i="1"/>
  <c r="F14" i="1"/>
  <c r="E14" i="1"/>
  <c r="C55" i="1"/>
  <c r="C54" i="1"/>
  <c r="B56" i="1"/>
  <c r="C56" i="1" s="1"/>
  <c r="B29" i="1"/>
  <c r="B30" i="1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C19" i="1" s="1"/>
  <c r="B8" i="1"/>
  <c r="S110" i="1" l="1"/>
  <c r="U109" i="1"/>
  <c r="C12" i="1"/>
  <c r="C15" i="1"/>
  <c r="C11" i="1"/>
  <c r="C10" i="1"/>
  <c r="C16" i="1"/>
  <c r="C8" i="1"/>
  <c r="C18" i="1"/>
  <c r="C14" i="1"/>
  <c r="C17" i="1"/>
  <c r="C13" i="1"/>
  <c r="C9" i="1"/>
  <c r="B57" i="1"/>
  <c r="C57" i="1" s="1"/>
  <c r="B31" i="1"/>
  <c r="V109" i="1" l="1"/>
  <c r="S111" i="1"/>
  <c r="V110" i="1"/>
  <c r="U110" i="1"/>
  <c r="B58" i="1"/>
  <c r="C58" i="1" s="1"/>
  <c r="B32" i="1"/>
  <c r="V111" i="1" l="1"/>
  <c r="U111" i="1"/>
  <c r="S112" i="1"/>
  <c r="C32" i="1"/>
  <c r="B59" i="1"/>
  <c r="C59" i="1" s="1"/>
  <c r="B33" i="1"/>
  <c r="V112" i="1" l="1"/>
  <c r="S113" i="1"/>
  <c r="C33" i="1"/>
  <c r="C28" i="1"/>
  <c r="C30" i="1"/>
  <c r="C29" i="1"/>
  <c r="C31" i="1"/>
  <c r="B60" i="1"/>
  <c r="C60" i="1" s="1"/>
  <c r="S114" i="1" l="1"/>
  <c r="U113" i="1"/>
  <c r="V113" i="1"/>
  <c r="U112" i="1"/>
  <c r="B61" i="1"/>
  <c r="C61" i="1" s="1"/>
  <c r="S115" i="1" l="1"/>
  <c r="V114" i="1"/>
  <c r="B62" i="1"/>
  <c r="C62" i="1" s="1"/>
  <c r="S116" i="1" l="1"/>
  <c r="V115" i="1"/>
  <c r="U114" i="1"/>
  <c r="B63" i="1"/>
  <c r="S117" i="1" l="1"/>
  <c r="V116" i="1"/>
  <c r="U116" i="1"/>
  <c r="U115" i="1"/>
  <c r="B64" i="1"/>
  <c r="C63" i="1"/>
  <c r="S118" i="1" l="1"/>
  <c r="V117" i="1"/>
  <c r="B65" i="1"/>
  <c r="C64" i="1"/>
  <c r="V118" i="1" l="1"/>
  <c r="S119" i="1"/>
  <c r="U118" i="1"/>
  <c r="U117" i="1"/>
  <c r="C65" i="1"/>
  <c r="B66" i="1"/>
  <c r="V119" i="1" l="1"/>
  <c r="S120" i="1"/>
  <c r="U119" i="1"/>
  <c r="C66" i="1"/>
  <c r="B67" i="1"/>
  <c r="V120" i="1" l="1"/>
  <c r="S121" i="1"/>
  <c r="C67" i="1"/>
  <c r="B68" i="1"/>
  <c r="S122" i="1" l="1"/>
  <c r="U121" i="1"/>
  <c r="V121" i="1"/>
  <c r="U120" i="1"/>
  <c r="C68" i="1"/>
  <c r="B69" i="1"/>
  <c r="U122" i="1" l="1"/>
  <c r="S123" i="1"/>
  <c r="V122" i="1"/>
  <c r="C69" i="1"/>
  <c r="B70" i="1"/>
  <c r="S124" i="1" l="1"/>
  <c r="U123" i="1"/>
  <c r="C70" i="1"/>
  <c r="B71" i="1"/>
  <c r="V123" i="1" l="1"/>
  <c r="S125" i="1"/>
  <c r="V124" i="1"/>
  <c r="C71" i="1"/>
  <c r="B72" i="1"/>
  <c r="S126" i="1" l="1"/>
  <c r="V125" i="1"/>
  <c r="U124" i="1"/>
  <c r="B73" i="1"/>
  <c r="C72" i="1"/>
  <c r="U125" i="1" l="1"/>
  <c r="S127" i="1"/>
  <c r="V126" i="1"/>
  <c r="B74" i="1"/>
  <c r="C73" i="1"/>
  <c r="V127" i="1" l="1"/>
  <c r="S128" i="1"/>
  <c r="U127" i="1"/>
  <c r="U126" i="1"/>
  <c r="C74" i="1"/>
  <c r="B75" i="1"/>
  <c r="V128" i="1" l="1"/>
  <c r="S129" i="1"/>
  <c r="C75" i="1"/>
  <c r="B76" i="1"/>
  <c r="S130" i="1" l="1"/>
  <c r="U129" i="1"/>
  <c r="U128" i="1"/>
  <c r="C76" i="1"/>
  <c r="B77" i="1"/>
  <c r="V129" i="1" l="1"/>
  <c r="W131" i="1"/>
  <c r="T131" i="1"/>
  <c r="V130" i="1"/>
  <c r="V131" i="1" s="1"/>
  <c r="V137" i="1" s="1"/>
  <c r="V139" i="1" s="1"/>
  <c r="V133" i="1"/>
  <c r="C77" i="1"/>
  <c r="B78" i="1"/>
  <c r="U130" i="1" l="1"/>
  <c r="U131" i="1" s="1"/>
  <c r="V135" i="1" s="1"/>
  <c r="C78" i="1"/>
  <c r="B79" i="1"/>
  <c r="C79" i="1" l="1"/>
  <c r="B80" i="1"/>
  <c r="C80" i="1" l="1"/>
  <c r="B81" i="1"/>
  <c r="C81" i="1" s="1"/>
</calcChain>
</file>

<file path=xl/sharedStrings.xml><?xml version="1.0" encoding="utf-8"?>
<sst xmlns="http://schemas.openxmlformats.org/spreadsheetml/2006/main" count="71" uniqueCount="48">
  <si>
    <t>X</t>
  </si>
  <si>
    <t>p</t>
  </si>
  <si>
    <t>q</t>
  </si>
  <si>
    <r>
      <t>P</t>
    </r>
    <r>
      <rPr>
        <vertAlign val="subscript"/>
        <sz val="11"/>
        <color theme="1"/>
        <rFont val="Calibri"/>
        <family val="2"/>
        <scheme val="minor"/>
      </rPr>
      <t>X</t>
    </r>
  </si>
  <si>
    <t>DISTRIBUZIONE BINOMIALE O DI BERNOULLI</t>
  </si>
  <si>
    <t>Px</t>
  </si>
  <si>
    <t>n</t>
  </si>
  <si>
    <t>un test a risposta multipla è formato da 12 quesiti con quattro risposte ciascuna di cui una giusta. Calcolare la probabilità che rispondendo a caso si facciano 0 quesiti giusti, 1 quesito giusto, 2, 3,…… 12.</t>
  </si>
  <si>
    <r>
      <t>P</t>
    </r>
    <r>
      <rPr>
        <vertAlign val="subscript"/>
        <sz val="11"/>
        <color theme="1"/>
        <rFont val="Calibri"/>
        <family val="2"/>
        <scheme val="minor"/>
      </rPr>
      <t>x</t>
    </r>
  </si>
  <si>
    <t>F(X)</t>
  </si>
  <si>
    <t>XP</t>
  </si>
  <si>
    <t>MEDIA</t>
  </si>
  <si>
    <r>
      <t xml:space="preserve">varianza        </t>
    </r>
    <r>
      <rPr>
        <sz val="20"/>
        <color theme="1"/>
        <rFont val="Symbol"/>
        <family val="1"/>
        <charset val="2"/>
      </rPr>
      <t>s</t>
    </r>
    <r>
      <rPr>
        <vertAlign val="superscript"/>
        <sz val="20"/>
        <color theme="1"/>
        <rFont val="Symbol"/>
        <family val="1"/>
        <charset val="2"/>
      </rPr>
      <t>2</t>
    </r>
  </si>
  <si>
    <r>
      <t xml:space="preserve">scarto quadratico medio          </t>
    </r>
    <r>
      <rPr>
        <sz val="20"/>
        <color theme="1"/>
        <rFont val="Symbol"/>
        <family val="1"/>
        <charset val="2"/>
      </rPr>
      <t>s</t>
    </r>
  </si>
  <si>
    <t>p =</t>
  </si>
  <si>
    <t>n =</t>
  </si>
  <si>
    <r>
      <t xml:space="preserve">scarto quadratico medio          </t>
    </r>
    <r>
      <rPr>
        <sz val="12"/>
        <color theme="1"/>
        <rFont val="Symbol"/>
        <family val="1"/>
        <charset val="2"/>
      </rPr>
      <t>s</t>
    </r>
  </si>
  <si>
    <r>
      <t xml:space="preserve">varianza        </t>
    </r>
    <r>
      <rPr>
        <sz val="12"/>
        <color theme="1"/>
        <rFont val="Symbol"/>
        <family val="1"/>
        <charset val="2"/>
      </rPr>
      <t>s</t>
    </r>
    <r>
      <rPr>
        <vertAlign val="superscript"/>
        <sz val="12"/>
        <color theme="1"/>
        <rFont val="Symbol"/>
        <family val="1"/>
        <charset val="2"/>
      </rPr>
      <t>2</t>
    </r>
  </si>
  <si>
    <t>VALORE MEDIO</t>
  </si>
  <si>
    <t>un test a risposta multipla è formato da 30 quesiti con quattro risposte ciascuna di cui una giusta. Calcolare la probabilità che rispondendo a caso si facciano 0 quesiti giusti, 1 quesito giusto, 2, 3,…… 30.</t>
  </si>
  <si>
    <t>VALOR MEDIO</t>
  </si>
  <si>
    <t>VARIANZA</t>
  </si>
  <si>
    <t>TOTALI</t>
  </si>
  <si>
    <t>SCARTO Q. M.</t>
  </si>
  <si>
    <r>
      <t>F(x</t>
    </r>
    <r>
      <rPr>
        <b/>
        <vertAlign val="subscript"/>
        <sz val="20"/>
        <color rgb="FFFFFF00"/>
        <rFont val="Calibri"/>
        <family val="2"/>
        <scheme val="minor"/>
      </rPr>
      <t>i</t>
    </r>
    <r>
      <rPr>
        <b/>
        <sz val="20"/>
        <color rgb="FFFFFF00"/>
        <rFont val="Calibri"/>
        <family val="2"/>
        <scheme val="minor"/>
      </rPr>
      <t>)</t>
    </r>
  </si>
  <si>
    <r>
      <t>x</t>
    </r>
    <r>
      <rPr>
        <b/>
        <vertAlign val="subscript"/>
        <sz val="20"/>
        <color rgb="FFFFFF00"/>
        <rFont val="Calibri"/>
        <family val="2"/>
        <scheme val="minor"/>
      </rPr>
      <t>i</t>
    </r>
  </si>
  <si>
    <r>
      <t>p</t>
    </r>
    <r>
      <rPr>
        <b/>
        <vertAlign val="subscript"/>
        <sz val="20"/>
        <color rgb="FFFFFF00"/>
        <rFont val="Calibri"/>
        <family val="2"/>
        <scheme val="minor"/>
      </rPr>
      <t>i</t>
    </r>
  </si>
  <si>
    <r>
      <t>x</t>
    </r>
    <r>
      <rPr>
        <b/>
        <vertAlign val="subscript"/>
        <sz val="20"/>
        <color rgb="FFFFFF00"/>
        <rFont val="Calibri"/>
        <family val="2"/>
        <scheme val="minor"/>
      </rPr>
      <t>i</t>
    </r>
    <r>
      <rPr>
        <b/>
        <sz val="20"/>
        <color rgb="FFFFFF00"/>
        <rFont val="Calibri"/>
        <family val="2"/>
        <scheme val="minor"/>
      </rPr>
      <t>p</t>
    </r>
    <r>
      <rPr>
        <b/>
        <vertAlign val="subscript"/>
        <sz val="20"/>
        <color rgb="FFFFFF00"/>
        <rFont val="Calibri"/>
        <family val="2"/>
        <scheme val="minor"/>
      </rPr>
      <t>i</t>
    </r>
  </si>
  <si>
    <r>
      <t>(x</t>
    </r>
    <r>
      <rPr>
        <b/>
        <vertAlign val="subscript"/>
        <sz val="20"/>
        <color rgb="FFFFFF00"/>
        <rFont val="Calibri"/>
        <family val="2"/>
        <scheme val="minor"/>
      </rPr>
      <t>i</t>
    </r>
    <r>
      <rPr>
        <b/>
        <sz val="20"/>
        <color rgb="FFFFFF00"/>
        <rFont val="Calibri"/>
        <family val="2"/>
        <scheme val="minor"/>
      </rPr>
      <t>-M)</t>
    </r>
    <r>
      <rPr>
        <b/>
        <vertAlign val="superscript"/>
        <sz val="20"/>
        <color rgb="FFFFFF00"/>
        <rFont val="Calibri"/>
        <family val="2"/>
        <scheme val="minor"/>
      </rPr>
      <t>2</t>
    </r>
    <r>
      <rPr>
        <b/>
        <sz val="20"/>
        <color rgb="FFFFFF00"/>
        <rFont val="Calibri"/>
        <family val="2"/>
        <scheme val="minor"/>
      </rPr>
      <t>p</t>
    </r>
    <r>
      <rPr>
        <b/>
        <vertAlign val="subscript"/>
        <sz val="20"/>
        <color rgb="FFFFFF00"/>
        <rFont val="Calibri"/>
        <family val="2"/>
        <scheme val="minor"/>
      </rPr>
      <t>i</t>
    </r>
  </si>
  <si>
    <t>impostare</t>
  </si>
  <si>
    <t>MODA</t>
  </si>
  <si>
    <t>MEDIANA</t>
  </si>
  <si>
    <t>questo vuol dire che se si risponde a casaccio al test ,cioè senza leggere le domande e le risposte ai quesiti, si realizzeranno sette punti con lo scarto di due. E se si facessero numerosi test di questo tipo il punteggio medio sarebbe 7,5 punti. Questo vuol dire che se un candidato ad un esame risponde esattamente a meno di sette domande la prova è inattendibile oppure la sua preparazione è zero.</t>
  </si>
  <si>
    <r>
      <t>P</t>
    </r>
    <r>
      <rPr>
        <b/>
        <vertAlign val="subscript"/>
        <sz val="11"/>
        <color rgb="FFFFFF00"/>
        <rFont val="Calibri"/>
        <family val="2"/>
        <scheme val="minor"/>
      </rPr>
      <t>X</t>
    </r>
  </si>
  <si>
    <t>q =</t>
  </si>
  <si>
    <t>la distribuzione gaussiana è continua e come si vede approssima bene la distribuzione binomiale.L' approssimazione è maggiore all'aumentare del numero di prove. Si noti che un campione di 12 domande dà un'attendibilità maggiore del 95%, ed un campione di 14 supera il 99% di attendibilità.</t>
  </si>
  <si>
    <t>DATI</t>
  </si>
  <si>
    <t>TAVOLA C</t>
  </si>
  <si>
    <t>z</t>
  </si>
  <si>
    <t>F(z)</t>
  </si>
  <si>
    <t>RISULTATI</t>
  </si>
  <si>
    <t>a =</t>
  </si>
  <si>
    <t>DIMENSIONE DEL CAMPIONE N =</t>
  </si>
  <si>
    <t>dire di quanto deve essere un campione conoscendo lo scarto quadratico medio e l'errore per un'attendibilità del 95%</t>
  </si>
  <si>
    <r>
      <rPr>
        <b/>
        <sz val="14"/>
        <color theme="1"/>
        <rFont val="Symbol"/>
        <family val="1"/>
        <charset val="2"/>
      </rPr>
      <t>s</t>
    </r>
    <r>
      <rPr>
        <b/>
        <sz val="14"/>
        <color theme="1"/>
        <rFont val="Calibri"/>
        <family val="2"/>
      </rPr>
      <t xml:space="preserve"> = </t>
    </r>
  </si>
  <si>
    <r>
      <rPr>
        <b/>
        <sz val="14"/>
        <color theme="1"/>
        <rFont val="Symbol"/>
        <family val="1"/>
        <charset val="2"/>
      </rPr>
      <t>e</t>
    </r>
    <r>
      <rPr>
        <b/>
        <sz val="14"/>
        <color theme="1"/>
        <rFont val="Calibri"/>
        <family val="2"/>
        <scheme val="minor"/>
      </rPr>
      <t xml:space="preserve"> =</t>
    </r>
  </si>
  <si>
    <r>
      <t>1-</t>
    </r>
    <r>
      <rPr>
        <b/>
        <sz val="14"/>
        <color theme="1"/>
        <rFont val="Symbol"/>
        <family val="1"/>
        <charset val="2"/>
      </rPr>
      <t>a</t>
    </r>
    <r>
      <rPr>
        <b/>
        <sz val="14"/>
        <color theme="1"/>
        <rFont val="Calibri"/>
        <family val="2"/>
      </rPr>
      <t xml:space="preserve"> = </t>
    </r>
  </si>
  <si>
    <r>
      <t>(1-</t>
    </r>
    <r>
      <rPr>
        <b/>
        <sz val="14"/>
        <color theme="1"/>
        <rFont val="Symbol"/>
        <family val="1"/>
        <charset val="2"/>
      </rPr>
      <t>a)/2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</si>
</sst>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0"/>
    <numFmt numFmtId="165" formatCode="0.000"/>
    <numFmt numFmtId="166" formatCode="0.0000000"/>
    <numFmt numFmtId="167" formatCode="0.000E+00"/>
    <numFmt numFmtId="168" formatCode="0.0"/>
  </numFmts>
  <fonts count="26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20"/>
      <color rgb="FFFFFF00"/>
      <name val="Comic Sans MS"/>
      <family val="4"/>
    </font>
    <font>
      <sz val="20"/>
      <color theme="1"/>
      <name val="Symbol"/>
      <family val="1"/>
      <charset val="2"/>
    </font>
    <font>
      <vertAlign val="superscript"/>
      <sz val="20"/>
      <color theme="1"/>
      <name val="Symbol"/>
      <family val="1"/>
      <charset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vertAlign val="superscript"/>
      <sz val="12"/>
      <color theme="1"/>
      <name val="Symbol"/>
      <family val="1"/>
      <charset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vertAlign val="subscript"/>
      <sz val="20"/>
      <color rgb="FFFFFF0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vertAlign val="superscript"/>
      <sz val="20"/>
      <color rgb="FFFFFF00"/>
      <name val="Calibri"/>
      <family val="2"/>
      <scheme val="minor"/>
    </font>
    <font>
      <b/>
      <vertAlign val="subscript"/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color theme="1"/>
      <name val="Symbol"/>
      <family val="1"/>
      <charset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2FFC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FF00"/>
      </left>
      <right style="thin">
        <color rgb="FFFFFF00"/>
      </right>
      <top style="medium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medium">
        <color rgb="FFFFFF00"/>
      </top>
      <bottom style="thin">
        <color indexed="64"/>
      </bottom>
      <diagonal/>
    </border>
    <border>
      <left style="thin">
        <color rgb="FFFFFF00"/>
      </left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 style="thin">
        <color rgb="FFFFFF00"/>
      </right>
      <top style="thin">
        <color indexed="64"/>
      </top>
      <bottom/>
      <diagonal/>
    </border>
    <border>
      <left style="thin">
        <color rgb="FFFFFF00"/>
      </left>
      <right style="thin">
        <color rgb="FFFFFF00"/>
      </right>
      <top style="thin">
        <color indexed="64"/>
      </top>
      <bottom/>
      <diagonal/>
    </border>
    <border>
      <left style="thin">
        <color rgb="FFFFFF00"/>
      </left>
      <right style="medium">
        <color rgb="FFFFFF00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n">
        <color rgb="FFFFFF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12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Border="1" applyAlignment="1">
      <alignment vertical="top" wrapText="1"/>
    </xf>
    <xf numFmtId="12" fontId="0" fillId="3" borderId="1" xfId="0" applyNumberFormat="1" applyFill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/>
    <xf numFmtId="0" fontId="14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12" fontId="12" fillId="0" borderId="0" xfId="0" applyNumberFormat="1" applyFont="1" applyFill="1" applyAlignment="1">
      <alignment horizontal="center"/>
    </xf>
    <xf numFmtId="0" fontId="10" fillId="4" borderId="3" xfId="0" applyFont="1" applyFill="1" applyBorder="1" applyAlignment="1">
      <alignment horizontal="center"/>
    </xf>
    <xf numFmtId="2" fontId="10" fillId="4" borderId="3" xfId="0" applyNumberFormat="1" applyFont="1" applyFill="1" applyBorder="1" applyAlignment="1">
      <alignment horizontal="center"/>
    </xf>
    <xf numFmtId="165" fontId="10" fillId="4" borderId="3" xfId="0" applyNumberFormat="1" applyFont="1" applyFill="1" applyBorder="1" applyAlignment="1">
      <alignment horizontal="center"/>
    </xf>
    <xf numFmtId="166" fontId="0" fillId="4" borderId="3" xfId="0" applyNumberForma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166" fontId="0" fillId="5" borderId="11" xfId="0" applyNumberFormat="1" applyFill="1" applyBorder="1" applyAlignment="1">
      <alignment horizontal="center"/>
    </xf>
    <xf numFmtId="167" fontId="0" fillId="5" borderId="11" xfId="0" applyNumberForma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12" fontId="14" fillId="2" borderId="12" xfId="0" applyNumberFormat="1" applyFont="1" applyFill="1" applyBorder="1" applyAlignment="1">
      <alignment horizontal="center"/>
    </xf>
    <xf numFmtId="0" fontId="21" fillId="2" borderId="0" xfId="0" applyFont="1" applyFill="1" applyBorder="1" applyAlignment="1"/>
    <xf numFmtId="0" fontId="21" fillId="2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168" fontId="21" fillId="2" borderId="0" xfId="0" applyNumberFormat="1" applyFont="1" applyFill="1" applyBorder="1" applyAlignment="1">
      <alignment horizontal="center"/>
    </xf>
    <xf numFmtId="165" fontId="21" fillId="2" borderId="0" xfId="0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23" fillId="3" borderId="0" xfId="0" applyFont="1" applyFill="1" applyAlignment="1">
      <alignment horizontal="center"/>
    </xf>
    <xf numFmtId="12" fontId="23" fillId="3" borderId="0" xfId="0" applyNumberFormat="1" applyFont="1" applyFill="1" applyAlignment="1">
      <alignment horizontal="center"/>
    </xf>
    <xf numFmtId="0" fontId="20" fillId="0" borderId="17" xfId="0" applyFont="1" applyBorder="1"/>
    <xf numFmtId="0" fontId="6" fillId="0" borderId="0" xfId="0" applyFont="1" applyBorder="1"/>
    <xf numFmtId="0" fontId="6" fillId="0" borderId="0" xfId="0" applyFont="1" applyFill="1" applyBorder="1"/>
    <xf numFmtId="0" fontId="6" fillId="0" borderId="18" xfId="0" applyFont="1" applyFill="1" applyBorder="1"/>
    <xf numFmtId="0" fontId="24" fillId="0" borderId="17" xfId="0" applyFont="1" applyBorder="1" applyAlignment="1">
      <alignment horizontal="center"/>
    </xf>
    <xf numFmtId="0" fontId="20" fillId="4" borderId="19" xfId="0" applyFont="1" applyFill="1" applyBorder="1" applyAlignment="1">
      <alignment horizontal="center"/>
    </xf>
    <xf numFmtId="0" fontId="20" fillId="0" borderId="0" xfId="0" applyFont="1" applyBorder="1"/>
    <xf numFmtId="0" fontId="20" fillId="0" borderId="17" xfId="0" applyFont="1" applyBorder="1" applyAlignment="1">
      <alignment horizontal="right"/>
    </xf>
    <xf numFmtId="0" fontId="6" fillId="6" borderId="1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10" fontId="20" fillId="4" borderId="19" xfId="0" applyNumberFormat="1" applyFont="1" applyFill="1" applyBorder="1" applyAlignment="1">
      <alignment horizontal="center"/>
    </xf>
    <xf numFmtId="2" fontId="6" fillId="6" borderId="1" xfId="0" applyNumberFormat="1" applyFont="1" applyFill="1" applyBorder="1" applyAlignment="1">
      <alignment horizontal="center"/>
    </xf>
    <xf numFmtId="165" fontId="6" fillId="6" borderId="1" xfId="0" applyNumberFormat="1" applyFont="1" applyFill="1" applyBorder="1" applyAlignment="1">
      <alignment horizontal="center"/>
    </xf>
    <xf numFmtId="0" fontId="20" fillId="0" borderId="17" xfId="0" applyFont="1" applyBorder="1" applyAlignment="1">
      <alignment horizontal="left"/>
    </xf>
    <xf numFmtId="0" fontId="20" fillId="0" borderId="0" xfId="0" applyFont="1" applyBorder="1" applyAlignment="1">
      <alignment horizontal="right"/>
    </xf>
    <xf numFmtId="9" fontId="20" fillId="0" borderId="0" xfId="0" applyNumberFormat="1" applyFont="1" applyBorder="1"/>
    <xf numFmtId="0" fontId="6" fillId="0" borderId="18" xfId="0" applyFont="1" applyBorder="1"/>
    <xf numFmtId="0" fontId="25" fillId="0" borderId="17" xfId="0" applyFont="1" applyBorder="1" applyAlignment="1">
      <alignment horizontal="center"/>
    </xf>
    <xf numFmtId="10" fontId="20" fillId="0" borderId="0" xfId="0" applyNumberFormat="1" applyFont="1" applyBorder="1"/>
    <xf numFmtId="0" fontId="6" fillId="0" borderId="17" xfId="0" applyFont="1" applyBorder="1"/>
    <xf numFmtId="0" fontId="20" fillId="0" borderId="17" xfId="0" applyFont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19" fillId="7" borderId="21" xfId="0" applyFont="1" applyFill="1" applyBorder="1" applyAlignment="1">
      <alignment horizontal="center"/>
    </xf>
    <xf numFmtId="0" fontId="6" fillId="0" borderId="21" xfId="0" applyFont="1" applyBorder="1"/>
    <xf numFmtId="0" fontId="6" fillId="0" borderId="22" xfId="0" applyFont="1" applyBorder="1"/>
    <xf numFmtId="0" fontId="20" fillId="0" borderId="0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left" vertical="top" wrapText="1"/>
    </xf>
    <xf numFmtId="0" fontId="11" fillId="3" borderId="15" xfId="0" applyFont="1" applyFill="1" applyBorder="1" applyAlignment="1">
      <alignment horizontal="left" vertical="top" wrapText="1"/>
    </xf>
    <xf numFmtId="0" fontId="11" fillId="3" borderId="16" xfId="0" applyFont="1" applyFill="1" applyBorder="1" applyAlignment="1">
      <alignment horizontal="left" vertical="top" wrapText="1"/>
    </xf>
    <xf numFmtId="0" fontId="11" fillId="3" borderId="17" xfId="0" applyFont="1" applyFill="1" applyBorder="1" applyAlignment="1">
      <alignment horizontal="left" vertical="top" wrapText="1"/>
    </xf>
    <xf numFmtId="0" fontId="11" fillId="3" borderId="0" xfId="0" applyFont="1" applyFill="1" applyBorder="1" applyAlignment="1">
      <alignment horizontal="left" vertical="top" wrapText="1"/>
    </xf>
    <xf numFmtId="0" fontId="11" fillId="3" borderId="18" xfId="0" applyFont="1" applyFill="1" applyBorder="1" applyAlignment="1">
      <alignment horizontal="left" vertical="top" wrapText="1"/>
    </xf>
    <xf numFmtId="0" fontId="19" fillId="7" borderId="20" xfId="0" applyFont="1" applyFill="1" applyBorder="1" applyAlignment="1">
      <alignment horizontal="center"/>
    </xf>
    <xf numFmtId="0" fontId="19" fillId="7" borderId="21" xfId="0" applyFont="1" applyFill="1" applyBorder="1" applyAlignment="1">
      <alignment horizontal="center"/>
    </xf>
    <xf numFmtId="0" fontId="11" fillId="3" borderId="0" xfId="0" applyFont="1" applyFill="1" applyAlignment="1">
      <alignment horizontal="left" vertical="top" wrapText="1"/>
    </xf>
    <xf numFmtId="0" fontId="6" fillId="6" borderId="1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21" fillId="2" borderId="0" xfId="0" applyNumberFormat="1" applyFont="1" applyFill="1" applyBorder="1" applyAlignment="1">
      <alignment horizontal="left"/>
    </xf>
    <xf numFmtId="0" fontId="5" fillId="3" borderId="23" xfId="0" applyFont="1" applyFill="1" applyBorder="1" applyAlignment="1">
      <alignment horizontal="left" vertical="top" wrapText="1"/>
    </xf>
    <xf numFmtId="0" fontId="5" fillId="3" borderId="24" xfId="0" applyFont="1" applyFill="1" applyBorder="1" applyAlignment="1">
      <alignment horizontal="left" vertical="top" wrapText="1"/>
    </xf>
    <xf numFmtId="0" fontId="5" fillId="3" borderId="25" xfId="0" applyFont="1" applyFill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FF99"/>
      <color rgb="FFE2FFC5"/>
      <color rgb="FFFFABAB"/>
      <color rgb="FFFFFF79"/>
      <color rgb="FF050A0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spPr>
            <a:ln>
              <a:solidFill>
                <a:srgbClr val="002060"/>
              </a:solidFill>
            </a:ln>
          </c:spPr>
          <c:marker>
            <c:spPr>
              <a:solidFill>
                <a:srgbClr val="002060"/>
              </a:solidFill>
              <a:ln>
                <a:solidFill>
                  <a:srgbClr val="002060"/>
                </a:solidFill>
              </a:ln>
            </c:spPr>
          </c:marker>
          <c:xVal>
            <c:numRef>
              <c:f>'DIST BINOMIALE'!$B$7:$B$19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xVal>
          <c:yVal>
            <c:numRef>
              <c:f>'DIST BINOMIALE'!$C$7:$C$19</c:f>
              <c:numCache>
                <c:formatCode>General</c:formatCode>
                <c:ptCount val="13"/>
                <c:pt idx="0">
                  <c:v>3.1676352024078369E-2</c:v>
                </c:pt>
                <c:pt idx="1">
                  <c:v>0.12670540809631348</c:v>
                </c:pt>
                <c:pt idx="2">
                  <c:v>0.23229324817657471</c:v>
                </c:pt>
                <c:pt idx="3">
                  <c:v>0.25810360908508301</c:v>
                </c:pt>
                <c:pt idx="4">
                  <c:v>0.19357770681381226</c:v>
                </c:pt>
                <c:pt idx="5">
                  <c:v>0.1032414436340332</c:v>
                </c:pt>
                <c:pt idx="6">
                  <c:v>4.0149450302124016E-2</c:v>
                </c:pt>
                <c:pt idx="7">
                  <c:v>1.1471271514892578E-2</c:v>
                </c:pt>
                <c:pt idx="8">
                  <c:v>2.3898482322692871E-3</c:v>
                </c:pt>
                <c:pt idx="9">
                  <c:v>3.5405158996582031E-4</c:v>
                </c:pt>
                <c:pt idx="10">
                  <c:v>3.5405158996582031E-5</c:v>
                </c:pt>
                <c:pt idx="11">
                  <c:v>2.1457672119140625E-6</c:v>
                </c:pt>
                <c:pt idx="12">
                  <c:v>5.9604644775390625E-8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805312"/>
        <c:axId val="134800896"/>
      </c:scatterChart>
      <c:valAx>
        <c:axId val="8780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002060"/>
            </a:solidFill>
            <a:tailEnd type="triangle"/>
          </a:ln>
        </c:spPr>
        <c:crossAx val="134800896"/>
        <c:crosses val="autoZero"/>
        <c:crossBetween val="midCat"/>
        <c:majorUnit val="1"/>
      </c:valAx>
      <c:valAx>
        <c:axId val="1348008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2060"/>
            </a:solidFill>
            <a:tailEnd type="triangle"/>
          </a:ln>
        </c:spPr>
        <c:crossAx val="8780531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ln w="25400"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6412371530481766E-2"/>
          <c:y val="5.1400554097404488E-2"/>
          <c:w val="0.73526001557497622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v>probabilità</c:v>
          </c:tx>
          <c:spPr>
            <a:ln>
              <a:solidFill>
                <a:srgbClr val="002060"/>
              </a:solidFill>
            </a:ln>
          </c:spPr>
          <c:marker>
            <c:spPr>
              <a:solidFill>
                <a:srgbClr val="002060"/>
              </a:solidFill>
              <a:ln>
                <a:solidFill>
                  <a:srgbClr val="002060"/>
                </a:solidFill>
              </a:ln>
            </c:spPr>
          </c:marker>
          <c:xVal>
            <c:numRef>
              <c:f>'DIST BINOMIALE'!$B$28:$B$33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xVal>
          <c:yVal>
            <c:numRef>
              <c:f>'DIST BINOMIALE'!$C$28:$C$33</c:f>
              <c:numCache>
                <c:formatCode>General</c:formatCode>
                <c:ptCount val="6"/>
                <c:pt idx="0">
                  <c:v>0.2373046875</c:v>
                </c:pt>
                <c:pt idx="1">
                  <c:v>0.3955078125</c:v>
                </c:pt>
                <c:pt idx="2">
                  <c:v>0.263671875</c:v>
                </c:pt>
                <c:pt idx="3">
                  <c:v>8.7890625E-2</c:v>
                </c:pt>
                <c:pt idx="4">
                  <c:v>1.46484375E-2</c:v>
                </c:pt>
                <c:pt idx="5">
                  <c:v>9.765625E-4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857472"/>
        <c:axId val="134859392"/>
      </c:scatterChart>
      <c:valAx>
        <c:axId val="13485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>
            <a:solidFill>
              <a:srgbClr val="002060"/>
            </a:solidFill>
            <a:tailEnd type="triangle"/>
          </a:ln>
        </c:spPr>
        <c:crossAx val="134859392"/>
        <c:crosses val="autoZero"/>
        <c:crossBetween val="midCat"/>
      </c:valAx>
      <c:valAx>
        <c:axId val="1348593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2060"/>
            </a:solidFill>
            <a:tailEnd type="triangle"/>
          </a:ln>
        </c:spPr>
        <c:crossAx val="13485747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distr. binomiale</c:v>
          </c:tx>
          <c:spPr>
            <a:ln>
              <a:solidFill>
                <a:srgbClr val="002060"/>
              </a:solidFill>
            </a:ln>
          </c:spPr>
          <c:xVal>
            <c:numRef>
              <c:f>'DIST BINOMIALE'!$S$9:$S$21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xVal>
          <c:yVal>
            <c:numRef>
              <c:f>'DIST BINOMIALE'!$T$9:$T$21</c:f>
              <c:numCache>
                <c:formatCode>General</c:formatCode>
                <c:ptCount val="13"/>
                <c:pt idx="0">
                  <c:v>3.1676352024078376E-2</c:v>
                </c:pt>
                <c:pt idx="1">
                  <c:v>0.1267054080963135</c:v>
                </c:pt>
                <c:pt idx="2">
                  <c:v>0.23229324817657471</c:v>
                </c:pt>
                <c:pt idx="3">
                  <c:v>0.25810360908508295</c:v>
                </c:pt>
                <c:pt idx="4">
                  <c:v>0.19357770681381228</c:v>
                </c:pt>
                <c:pt idx="5">
                  <c:v>0.1032414436340332</c:v>
                </c:pt>
                <c:pt idx="6">
                  <c:v>4.014945030212403E-2</c:v>
                </c:pt>
                <c:pt idx="7">
                  <c:v>1.1471271514892571E-2</c:v>
                </c:pt>
                <c:pt idx="8">
                  <c:v>2.3898482322692893E-3</c:v>
                </c:pt>
                <c:pt idx="9">
                  <c:v>3.540515899658202E-4</c:v>
                </c:pt>
                <c:pt idx="10">
                  <c:v>3.5405158996582038E-5</c:v>
                </c:pt>
                <c:pt idx="11">
                  <c:v>2.1457672119140625E-6</c:v>
                </c:pt>
                <c:pt idx="12">
                  <c:v>5.9604644775390718E-8</c:v>
                </c:pt>
              </c:numCache>
            </c:numRef>
          </c:yVal>
          <c:smooth val="0"/>
        </c:ser>
        <c:ser>
          <c:idx val="1"/>
          <c:order val="1"/>
          <c:tx>
            <c:v>funzione di ripartizione</c:v>
          </c:tx>
          <c:spPr>
            <a:ln>
              <a:solidFill>
                <a:srgbClr val="FF0000"/>
              </a:solidFill>
            </a:ln>
          </c:spPr>
          <c:xVal>
            <c:numRef>
              <c:f>'DIST BINOMIALE'!$S$9:$S$21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xVal>
          <c:yVal>
            <c:numRef>
              <c:f>'DIST BINOMIALE'!$U$9:$U$21</c:f>
              <c:numCache>
                <c:formatCode>General</c:formatCode>
                <c:ptCount val="13"/>
                <c:pt idx="0">
                  <c:v>3.1676352024078376E-2</c:v>
                </c:pt>
                <c:pt idx="1">
                  <c:v>0.1583817601203919</c:v>
                </c:pt>
                <c:pt idx="2">
                  <c:v>0.39067500829696683</c:v>
                </c:pt>
                <c:pt idx="3">
                  <c:v>0.64877861738204945</c:v>
                </c:pt>
                <c:pt idx="4">
                  <c:v>0.84235632419586182</c:v>
                </c:pt>
                <c:pt idx="5">
                  <c:v>0.94559776782989502</c:v>
                </c:pt>
                <c:pt idx="6">
                  <c:v>0.98574721813201904</c:v>
                </c:pt>
                <c:pt idx="7">
                  <c:v>0.99721848964691162</c:v>
                </c:pt>
                <c:pt idx="8">
                  <c:v>0.99960833787918091</c:v>
                </c:pt>
                <c:pt idx="9">
                  <c:v>0.99996238946914673</c:v>
                </c:pt>
                <c:pt idx="10">
                  <c:v>0.99999779462814331</c:v>
                </c:pt>
                <c:pt idx="11">
                  <c:v>0.99999994039535522</c:v>
                </c:pt>
                <c:pt idx="1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015808"/>
        <c:axId val="137172096"/>
      </c:scatterChart>
      <c:valAx>
        <c:axId val="135015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2700">
            <a:solidFill>
              <a:srgbClr val="002060"/>
            </a:solidFill>
            <a:tailEnd type="triangle"/>
          </a:ln>
        </c:spPr>
        <c:crossAx val="137172096"/>
        <c:crosses val="autoZero"/>
        <c:crossBetween val="midCat"/>
        <c:majorUnit val="1"/>
      </c:valAx>
      <c:valAx>
        <c:axId val="1371720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2060"/>
            </a:solidFill>
            <a:tailEnd type="triangle"/>
          </a:ln>
        </c:spPr>
        <c:crossAx val="135015808"/>
        <c:crosses val="autoZero"/>
        <c:crossBetween val="midCat"/>
      </c:valAx>
      <c:spPr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gradFill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distribuzione binomiale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'DIST BINOMIALE'!$B$51:$B$81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'DIST BINOMIALE'!$C$51:$C$81</c:f>
              <c:numCache>
                <c:formatCode>General</c:formatCode>
                <c:ptCount val="31"/>
                <c:pt idx="0">
                  <c:v>1.7858209017001473E-4</c:v>
                </c:pt>
                <c:pt idx="1">
                  <c:v>1.7858209017001473E-3</c:v>
                </c:pt>
                <c:pt idx="2">
                  <c:v>8.6314676915507128E-3</c:v>
                </c:pt>
                <c:pt idx="3">
                  <c:v>2.6853455040379989E-2</c:v>
                </c:pt>
                <c:pt idx="4">
                  <c:v>6.0420273840854993E-2</c:v>
                </c:pt>
                <c:pt idx="5">
                  <c:v>0.10472847465748197</c:v>
                </c:pt>
                <c:pt idx="6">
                  <c:v>0.14545621480205825</c:v>
                </c:pt>
                <c:pt idx="7">
                  <c:v>0.16623567405949524</c:v>
                </c:pt>
                <c:pt idx="8">
                  <c:v>0.15930918764034957</c:v>
                </c:pt>
                <c:pt idx="9">
                  <c:v>0.12980748622547006</c:v>
                </c:pt>
                <c:pt idx="10">
                  <c:v>9.0865240357829002E-2</c:v>
                </c:pt>
                <c:pt idx="11">
                  <c:v>5.5069842641108466E-2</c:v>
                </c:pt>
                <c:pt idx="12">
                  <c:v>2.9064639171696154E-2</c:v>
                </c:pt>
                <c:pt idx="13">
                  <c:v>1.3414448848475145E-2</c:v>
                </c:pt>
                <c:pt idx="14">
                  <c:v>5.4296578672399396E-3</c:v>
                </c:pt>
                <c:pt idx="15">
                  <c:v>1.9305450194630897E-3</c:v>
                </c:pt>
                <c:pt idx="16">
                  <c:v>6.0329531858221552E-4</c:v>
                </c:pt>
                <c:pt idx="17">
                  <c:v>1.6561047961080426E-4</c:v>
                </c:pt>
                <c:pt idx="18">
                  <c:v>3.9869189535934365E-5</c:v>
                </c:pt>
                <c:pt idx="19">
                  <c:v>8.3935135865124932E-6</c:v>
                </c:pt>
                <c:pt idx="20">
                  <c:v>1.5388108241939577E-6</c:v>
                </c:pt>
                <c:pt idx="21">
                  <c:v>2.4425568637999334E-7</c:v>
                </c:pt>
                <c:pt idx="22">
                  <c:v>3.3307593597271812E-8</c:v>
                </c:pt>
                <c:pt idx="23">
                  <c:v>3.8617499822923848E-9</c:v>
                </c:pt>
                <c:pt idx="24">
                  <c:v>3.7544791494509283E-10</c:v>
                </c:pt>
                <c:pt idx="25">
                  <c:v>3.0035833195607431E-11</c:v>
                </c:pt>
                <c:pt idx="26">
                  <c:v>1.9253739227953485E-12</c:v>
                </c:pt>
                <c:pt idx="27">
                  <c:v>9.5080193718288784E-14</c:v>
                </c:pt>
                <c:pt idx="28">
                  <c:v>3.3957212042245999E-15</c:v>
                </c:pt>
                <c:pt idx="29">
                  <c:v>7.8062556418956319E-17</c:v>
                </c:pt>
                <c:pt idx="30">
                  <c:v>8.6736173798840355E-19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200384"/>
        <c:axId val="137201920"/>
      </c:barChart>
      <c:catAx>
        <c:axId val="13720038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low"/>
        <c:crossAx val="137201920"/>
        <c:crosses val="autoZero"/>
        <c:auto val="1"/>
        <c:lblAlgn val="ctr"/>
        <c:lblOffset val="100"/>
        <c:noMultiLvlLbl val="1"/>
      </c:catAx>
      <c:valAx>
        <c:axId val="1372019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720038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Funzione di ripartizione</c:v>
          </c:tx>
          <c:spPr>
            <a:ln>
              <a:solidFill>
                <a:schemeClr val="tx2">
                  <a:lumMod val="50000"/>
                </a:schemeClr>
              </a:solidFill>
            </a:ln>
          </c:spPr>
          <c:invertIfNegative val="0"/>
          <c:dLbls>
            <c:dLbl>
              <c:idx val="3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'DIST BINOMIALE'!$W$51:$W$81</c:f>
              <c:numCache>
                <c:formatCode>0.0000000</c:formatCode>
                <c:ptCount val="31"/>
                <c:pt idx="0">
                  <c:v>1.7858209017001484E-4</c:v>
                </c:pt>
                <c:pt idx="1">
                  <c:v>1.9644029918701629E-3</c:v>
                </c:pt>
                <c:pt idx="2">
                  <c:v>1.0595870683420883E-2</c:v>
                </c:pt>
                <c:pt idx="3">
                  <c:v>3.74493257238009E-2</c:v>
                </c:pt>
                <c:pt idx="4">
                  <c:v>9.7869599564655962E-2</c:v>
                </c:pt>
                <c:pt idx="5">
                  <c:v>0.20259807422213791</c:v>
                </c:pt>
                <c:pt idx="6">
                  <c:v>0.34805428902419627</c:v>
                </c:pt>
                <c:pt idx="7">
                  <c:v>0.51428996308369113</c:v>
                </c:pt>
                <c:pt idx="8">
                  <c:v>0.67359915072404053</c:v>
                </c:pt>
                <c:pt idx="9">
                  <c:v>0.80340663694951087</c:v>
                </c:pt>
                <c:pt idx="10">
                  <c:v>0.89427187730733992</c:v>
                </c:pt>
                <c:pt idx="11">
                  <c:v>0.9493417199484484</c:v>
                </c:pt>
                <c:pt idx="12">
                  <c:v>0.97840635912014451</c:v>
                </c:pt>
                <c:pt idx="13">
                  <c:v>0.99182080796861971</c:v>
                </c:pt>
                <c:pt idx="14">
                  <c:v>0.99725046583585963</c:v>
                </c:pt>
                <c:pt idx="15">
                  <c:v>0.99918101085532274</c:v>
                </c:pt>
                <c:pt idx="16">
                  <c:v>0.9997843061739049</c:v>
                </c:pt>
                <c:pt idx="17">
                  <c:v>0.99994991665351574</c:v>
                </c:pt>
                <c:pt idx="18">
                  <c:v>0.99998978584305165</c:v>
                </c:pt>
                <c:pt idx="19">
                  <c:v>0.99999817935663815</c:v>
                </c:pt>
                <c:pt idx="20">
                  <c:v>0.99999971816746236</c:v>
                </c:pt>
                <c:pt idx="21">
                  <c:v>0.99999996242314881</c:v>
                </c:pt>
                <c:pt idx="22">
                  <c:v>0.99999999573074239</c:v>
                </c:pt>
                <c:pt idx="23">
                  <c:v>0.99999999959249231</c:v>
                </c:pt>
                <c:pt idx="24">
                  <c:v>0.99999999996794031</c:v>
                </c:pt>
                <c:pt idx="25">
                  <c:v>0.99999999999797606</c:v>
                </c:pt>
                <c:pt idx="26">
                  <c:v>0.99999999999990141</c:v>
                </c:pt>
                <c:pt idx="27">
                  <c:v>0.99999999999999645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860992"/>
        <c:axId val="139866880"/>
      </c:barChart>
      <c:catAx>
        <c:axId val="1398609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9866880"/>
        <c:crosses val="autoZero"/>
        <c:auto val="1"/>
        <c:lblAlgn val="ctr"/>
        <c:lblOffset val="100"/>
        <c:noMultiLvlLbl val="1"/>
      </c:catAx>
      <c:valAx>
        <c:axId val="139866880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#,##0.00" sourceLinked="0"/>
        <c:majorTickMark val="none"/>
        <c:minorTickMark val="none"/>
        <c:tickLblPos val="nextTo"/>
        <c:crossAx val="139860992"/>
        <c:crosses val="autoZero"/>
        <c:crossBetween val="between"/>
        <c:majorUnit val="5.000000000000001E-2"/>
      </c:valAx>
      <c:spPr>
        <a:noFill/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distribuzione gaussiana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50800"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'DIST BINOMIALE'!$B$100:$B$130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'DIST BINOMIALE'!$C$100:$C$130</c:f>
              <c:numCache>
                <c:formatCode>General</c:formatCode>
                <c:ptCount val="31"/>
                <c:pt idx="0">
                  <c:v>1.1346374632259016E-3</c:v>
                </c:pt>
                <c:pt idx="1">
                  <c:v>3.9371279679956926E-3</c:v>
                </c:pt>
                <c:pt idx="2">
                  <c:v>1.1437023850599366E-2</c:v>
                </c:pt>
                <c:pt idx="3">
                  <c:v>2.7813625755251776E-2</c:v>
                </c:pt>
                <c:pt idx="4">
                  <c:v>5.6625659181624252E-2</c:v>
                </c:pt>
                <c:pt idx="5">
                  <c:v>9.6511711803548006E-2</c:v>
                </c:pt>
                <c:pt idx="6">
                  <c:v>0.13770758137743999</c:v>
                </c:pt>
                <c:pt idx="7">
                  <c:v>0.16449275204682801</c:v>
                </c:pt>
                <c:pt idx="8">
                  <c:v>0.16449275204682801</c:v>
                </c:pt>
                <c:pt idx="9">
                  <c:v>0.13770758137743999</c:v>
                </c:pt>
                <c:pt idx="10">
                  <c:v>9.6511711803548006E-2</c:v>
                </c:pt>
                <c:pt idx="11">
                  <c:v>5.6625659181624252E-2</c:v>
                </c:pt>
                <c:pt idx="12">
                  <c:v>2.7813625755251776E-2</c:v>
                </c:pt>
                <c:pt idx="13">
                  <c:v>1.1437023850599366E-2</c:v>
                </c:pt>
                <c:pt idx="14">
                  <c:v>3.9371279679956926E-3</c:v>
                </c:pt>
                <c:pt idx="15">
                  <c:v>1.1346374632259016E-3</c:v>
                </c:pt>
                <c:pt idx="16">
                  <c:v>2.7374474505727551E-4</c:v>
                </c:pt>
                <c:pt idx="17">
                  <c:v>5.5289867234115865E-5</c:v>
                </c:pt>
                <c:pt idx="18">
                  <c:v>9.3488111553356996E-6</c:v>
                </c:pt>
                <c:pt idx="19">
                  <c:v>1.3233609379471975E-6</c:v>
                </c:pt>
                <c:pt idx="20">
                  <c:v>1.5682356397389281E-7</c:v>
                </c:pt>
                <c:pt idx="21">
                  <c:v>1.5558058908136211E-8</c:v>
                </c:pt>
                <c:pt idx="22">
                  <c:v>1.2921430252534692E-9</c:v>
                </c:pt>
                <c:pt idx="23">
                  <c:v>8.9841469695895209E-11</c:v>
                </c:pt>
                <c:pt idx="24">
                  <c:v>5.2294280492463144E-12</c:v>
                </c:pt>
                <c:pt idx="25">
                  <c:v>2.5482534459169785E-13</c:v>
                </c:pt>
                <c:pt idx="26">
                  <c:v>1.0395422196927907E-14</c:v>
                </c:pt>
                <c:pt idx="27">
                  <c:v>3.5501992551027848E-16</c:v>
                </c:pt>
                <c:pt idx="28">
                  <c:v>1.015019553710102E-17</c:v>
                </c:pt>
                <c:pt idx="29">
                  <c:v>2.4294455672046097E-19</c:v>
                </c:pt>
                <c:pt idx="30">
                  <c:v>4.8680050621167805E-21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899648"/>
        <c:axId val="139901184"/>
      </c:scatterChart>
      <c:valAx>
        <c:axId val="13989964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low"/>
        <c:crossAx val="139901184"/>
        <c:crossesAt val="0"/>
        <c:crossBetween val="midCat"/>
        <c:majorUnit val="1"/>
      </c:valAx>
      <c:valAx>
        <c:axId val="139901184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9899648"/>
        <c:crossesAt val="0"/>
        <c:crossBetween val="midCat"/>
      </c:valAx>
      <c:spPr>
        <a:noFill/>
        <a:ln w="12700">
          <a:solidFill>
            <a:srgbClr val="002060"/>
          </a:solidFill>
        </a:ln>
      </c:spPr>
    </c:plotArea>
    <c:legend>
      <c:legendPos val="b"/>
      <c:layout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Funzione</a:t>
            </a:r>
            <a:r>
              <a:rPr lang="it-IT" baseline="0"/>
              <a:t> di ripartizione</a:t>
            </a:r>
            <a:endParaRPr lang="it-IT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50800">
              <a:solidFill>
                <a:srgbClr val="002060"/>
              </a:solidFill>
            </a:ln>
          </c:spPr>
          <c:marker>
            <c:symbol val="none"/>
          </c:marker>
          <c:yVal>
            <c:numRef>
              <c:f>'DIST BINOMIALE'!$W$100:$W$130</c:f>
              <c:numCache>
                <c:formatCode>0.0000000</c:formatCode>
                <c:ptCount val="31"/>
                <c:pt idx="0">
                  <c:v>7.8374731329978965E-4</c:v>
                </c:pt>
                <c:pt idx="1">
                  <c:v>3.0691233072716469E-3</c:v>
                </c:pt>
                <c:pt idx="2">
                  <c:v>1.0205155601780062E-2</c:v>
                </c:pt>
                <c:pt idx="3">
                  <c:v>2.8905178829979887E-2</c:v>
                </c:pt>
                <c:pt idx="4">
                  <c:v>7.0032628584759546E-2</c:v>
                </c:pt>
                <c:pt idx="5">
                  <c:v>0.14594995143151604</c:v>
                </c:pt>
                <c:pt idx="6">
                  <c:v>0.26357003788385602</c:v>
                </c:pt>
                <c:pt idx="7">
                  <c:v>0.41652456434175567</c:v>
                </c:pt>
                <c:pt idx="8">
                  <c:v>0.58347543565824433</c:v>
                </c:pt>
                <c:pt idx="9">
                  <c:v>0.73642996211614398</c:v>
                </c:pt>
                <c:pt idx="10">
                  <c:v>0.85405004856848399</c:v>
                </c:pt>
                <c:pt idx="11">
                  <c:v>0.92996737141524044</c:v>
                </c:pt>
                <c:pt idx="12">
                  <c:v>0.97109482117002011</c:v>
                </c:pt>
                <c:pt idx="13">
                  <c:v>0.98979484439821996</c:v>
                </c:pt>
                <c:pt idx="14">
                  <c:v>0.9969308766927284</c:v>
                </c:pt>
                <c:pt idx="15">
                  <c:v>0.99921625268670022</c:v>
                </c:pt>
                <c:pt idx="16">
                  <c:v>0.99983047264657665</c:v>
                </c:pt>
                <c:pt idx="17">
                  <c:v>0.99996899900092207</c:v>
                </c:pt>
                <c:pt idx="18">
                  <c:v>0.99999521447919193</c:v>
                </c:pt>
                <c:pt idx="19">
                  <c:v>0.99999937715830378</c:v>
                </c:pt>
                <c:pt idx="20">
                  <c:v>0.99999993171915191</c:v>
                </c:pt>
                <c:pt idx="21">
                  <c:v>0.99999999369989045</c:v>
                </c:pt>
                <c:pt idx="22">
                  <c:v>0.99999999951107665</c:v>
                </c:pt>
                <c:pt idx="23">
                  <c:v>0.99999999996810374</c:v>
                </c:pt>
                <c:pt idx="24">
                  <c:v>0.99999999999825162</c:v>
                </c:pt>
                <c:pt idx="25">
                  <c:v>0.99999999999991951</c:v>
                </c:pt>
                <c:pt idx="26">
                  <c:v>0.99999999999999689</c:v>
                </c:pt>
                <c:pt idx="27">
                  <c:v>0.99999999999999989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925760"/>
        <c:axId val="139931648"/>
      </c:scatterChart>
      <c:valAx>
        <c:axId val="139925760"/>
        <c:scaling>
          <c:orientation val="minMax"/>
        </c:scaling>
        <c:delete val="0"/>
        <c:axPos val="b"/>
        <c:majorGridlines/>
        <c:majorTickMark val="none"/>
        <c:minorTickMark val="none"/>
        <c:tickLblPos val="nextTo"/>
        <c:crossAx val="139931648"/>
        <c:crosses val="autoZero"/>
        <c:crossBetween val="midCat"/>
        <c:majorUnit val="1"/>
      </c:valAx>
      <c:valAx>
        <c:axId val="139931648"/>
        <c:scaling>
          <c:orientation val="minMax"/>
        </c:scaling>
        <c:delete val="0"/>
        <c:axPos val="l"/>
        <c:majorGridlines/>
        <c:numFmt formatCode="0.00" sourceLinked="0"/>
        <c:majorTickMark val="none"/>
        <c:minorTickMark val="none"/>
        <c:tickLblPos val="nextTo"/>
        <c:spPr>
          <a:ln w="12700">
            <a:solidFill>
              <a:srgbClr val="002060"/>
            </a:solidFill>
          </a:ln>
        </c:spPr>
        <c:crossAx val="139925760"/>
        <c:crosses val="autoZero"/>
        <c:crossBetween val="midCat"/>
        <c:majorUnit val="5.000000000000001E-2"/>
      </c:valAx>
      <c:spPr>
        <a:noFill/>
      </c:spPr>
    </c:plotArea>
    <c:legend>
      <c:legendPos val="b"/>
      <c:layout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163286</xdr:colOff>
      <xdr:row>5</xdr:row>
      <xdr:rowOff>38102</xdr:rowOff>
    </xdr:from>
    <xdr:to>
      <xdr:col>16</xdr:col>
      <xdr:colOff>428625</xdr:colOff>
      <xdr:row>21</xdr:row>
      <xdr:rowOff>156483</xdr:rowOff>
    </xdr:to>
    <xdr:graphicFrame macro="">
      <xdr:nvGraphicFramePr>
        <xdr:cNvPr id="16" name="Grafico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361950</xdr:colOff>
      <xdr:row>23</xdr:row>
      <xdr:rowOff>157161</xdr:rowOff>
    </xdr:from>
    <xdr:to>
      <xdr:col>12</xdr:col>
      <xdr:colOff>95249</xdr:colOff>
      <xdr:row>45</xdr:row>
      <xdr:rowOff>161924</xdr:rowOff>
    </xdr:to>
    <xdr:graphicFrame macro="">
      <xdr:nvGraphicFramePr>
        <xdr:cNvPr id="17" name="Grafico 16" title="probabilità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309561</xdr:colOff>
      <xdr:row>3</xdr:row>
      <xdr:rowOff>357187</xdr:rowOff>
    </xdr:from>
    <xdr:to>
      <xdr:col>33</xdr:col>
      <xdr:colOff>59530</xdr:colOff>
      <xdr:row>23</xdr:row>
      <xdr:rowOff>928688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505883</xdr:colOff>
      <xdr:row>60</xdr:row>
      <xdr:rowOff>166686</xdr:rowOff>
    </xdr:from>
    <xdr:to>
      <xdr:col>17</xdr:col>
      <xdr:colOff>201083</xdr:colOff>
      <xdr:row>81</xdr:row>
      <xdr:rowOff>108857</xdr:rowOff>
    </xdr:to>
    <xdr:graphicFrame macro="">
      <xdr:nvGraphicFramePr>
        <xdr:cNvPr id="5" name="Gra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207818</xdr:colOff>
      <xdr:row>51</xdr:row>
      <xdr:rowOff>38100</xdr:rowOff>
    </xdr:from>
    <xdr:to>
      <xdr:col>46</xdr:col>
      <xdr:colOff>19050</xdr:colOff>
      <xdr:row>93</xdr:row>
      <xdr:rowOff>133349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492125</xdr:colOff>
      <xdr:row>99</xdr:row>
      <xdr:rowOff>47624</xdr:rowOff>
    </xdr:from>
    <xdr:to>
      <xdr:col>17</xdr:col>
      <xdr:colOff>365125</xdr:colOff>
      <xdr:row>123</xdr:row>
      <xdr:rowOff>31749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603249</xdr:colOff>
      <xdr:row>97</xdr:row>
      <xdr:rowOff>47625</xdr:rowOff>
    </xdr:from>
    <xdr:to>
      <xdr:col>45</xdr:col>
      <xdr:colOff>492124</xdr:colOff>
      <xdr:row>134</xdr:row>
      <xdr:rowOff>31749</xdr:rowOff>
    </xdr:to>
    <xdr:graphicFrame macro="">
      <xdr:nvGraphicFramePr>
        <xdr:cNvPr id="6" name="Gra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oneCellAnchor>
    <xdr:from>
      <xdr:col>7</xdr:col>
      <xdr:colOff>19050</xdr:colOff>
      <xdr:row>147</xdr:row>
      <xdr:rowOff>27214</xdr:rowOff>
    </xdr:from>
    <xdr:ext cx="933450" cy="5442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asellaDiTesto 8"/>
            <xdr:cNvSpPr txBox="1"/>
          </xdr:nvSpPr>
          <xdr:spPr>
            <a:xfrm>
              <a:off x="4645479" y="31418893"/>
              <a:ext cx="933450" cy="5442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it-IT" sz="18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it-IT" sz="1800" b="0" i="0">
                            <a:latin typeface="Cambria Math"/>
                          </a:rPr>
                          <m:t>1−</m:t>
                        </m:r>
                        <m:r>
                          <a:rPr lang="it-IT" sz="1800" b="0" i="0">
                            <a:latin typeface="Cambria Math"/>
                            <a:sym typeface="Symbol"/>
                          </a:rPr>
                          <m:t></m:t>
                        </m:r>
                      </m:num>
                      <m:den>
                        <m:r>
                          <a:rPr lang="it-IT" sz="1800" b="0" i="0">
                            <a:latin typeface="Cambria Math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it-IT" sz="1800" b="0" i="0"/>
            </a:p>
          </xdr:txBody>
        </xdr:sp>
      </mc:Choice>
      <mc:Fallback xmlns="">
        <xdr:sp macro="" textlink="">
          <xdr:nvSpPr>
            <xdr:cNvPr id="9" name="CasellaDiTesto 8"/>
            <xdr:cNvSpPr txBox="1"/>
          </xdr:nvSpPr>
          <xdr:spPr>
            <a:xfrm>
              <a:off x="4645479" y="31418893"/>
              <a:ext cx="933450" cy="5442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it-IT" sz="1800" b="0" i="0">
                  <a:latin typeface="Cambria Math"/>
                </a:rPr>
                <a:t>(1−</a:t>
              </a:r>
              <a:r>
                <a:rPr lang="it-IT" sz="1800" b="0" i="0">
                  <a:latin typeface="Cambria Math"/>
                  <a:sym typeface="Symbol"/>
                </a:rPr>
                <a:t>)/</a:t>
              </a:r>
              <a:r>
                <a:rPr lang="it-IT" sz="1800" b="0" i="0">
                  <a:latin typeface="Cambria Math"/>
                </a:rPr>
                <a:t>2</a:t>
              </a:r>
              <a:endParaRPr lang="it-IT" sz="1800" b="0" i="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51"/>
  <sheetViews>
    <sheetView tabSelected="1" zoomScale="70" zoomScaleNormal="70" workbookViewId="0">
      <selection activeCell="S2" sqref="S2"/>
    </sheetView>
  </sheetViews>
  <sheetFormatPr defaultRowHeight="15" x14ac:dyDescent="0.25"/>
  <cols>
    <col min="1" max="2" width="9.140625" style="1"/>
    <col min="3" max="3" width="11" style="1" customWidth="1"/>
    <col min="4" max="4" width="9.140625" style="1"/>
    <col min="5" max="5" width="10.5703125" style="1" customWidth="1"/>
    <col min="6" max="6" width="11" style="1" customWidth="1"/>
    <col min="7" max="8" width="9.140625" style="1"/>
    <col min="9" max="9" width="9.7109375" style="1" bestFit="1" customWidth="1"/>
    <col min="10" max="10" width="9.140625" style="1"/>
    <col min="11" max="12" width="9.28515625" style="1" bestFit="1" customWidth="1"/>
    <col min="13" max="14" width="9.140625" style="1"/>
    <col min="15" max="15" width="10.42578125" style="1" customWidth="1"/>
    <col min="16" max="17" width="9.140625" style="1"/>
    <col min="18" max="18" width="6.28515625" style="1" customWidth="1"/>
    <col min="19" max="19" width="12.85546875" style="1" customWidth="1"/>
    <col min="20" max="20" width="13" style="1" customWidth="1"/>
    <col min="21" max="21" width="13.85546875" style="1" customWidth="1"/>
    <col min="22" max="22" width="15.140625" style="1" customWidth="1"/>
    <col min="23" max="23" width="14.140625" style="1" customWidth="1"/>
    <col min="24" max="16384" width="9.140625" style="1"/>
  </cols>
  <sheetData>
    <row r="1" spans="2:22" ht="15" customHeight="1" x14ac:dyDescent="0.25">
      <c r="B1" s="73" t="s">
        <v>4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2:22" ht="37.5" customHeight="1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2:22" ht="15.75" thickBot="1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22" ht="31.5" customHeight="1" thickBot="1" x14ac:dyDescent="0.3">
      <c r="B4" s="94" t="s">
        <v>7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6"/>
      <c r="Q4" s="2"/>
    </row>
    <row r="5" spans="2:22" x14ac:dyDescent="0.25">
      <c r="Q5" s="2"/>
    </row>
    <row r="6" spans="2:22" ht="18" x14ac:dyDescent="0.35">
      <c r="B6" s="1" t="s">
        <v>0</v>
      </c>
      <c r="C6" s="1" t="s">
        <v>3</v>
      </c>
      <c r="E6" s="1" t="s">
        <v>6</v>
      </c>
      <c r="F6" s="1">
        <v>12</v>
      </c>
      <c r="S6" s="4" t="s">
        <v>15</v>
      </c>
      <c r="T6" s="4">
        <v>12</v>
      </c>
      <c r="U6" s="4" t="s">
        <v>14</v>
      </c>
      <c r="V6" s="6">
        <v>0.25</v>
      </c>
    </row>
    <row r="7" spans="2:22" x14ac:dyDescent="0.25">
      <c r="B7" s="4">
        <v>0</v>
      </c>
      <c r="C7" s="4">
        <f>COMBIN(n,B7)*p^B7*q^(n-B7)</f>
        <v>3.1676352024078369E-2</v>
      </c>
      <c r="E7" s="1" t="s">
        <v>1</v>
      </c>
      <c r="F7" s="2">
        <f>1/4</f>
        <v>0.25</v>
      </c>
      <c r="S7" s="4"/>
      <c r="T7" s="4"/>
      <c r="U7" s="4"/>
      <c r="V7" s="4"/>
    </row>
    <row r="8" spans="2:22" ht="18" x14ac:dyDescent="0.35">
      <c r="B8" s="4">
        <f>B7+1</f>
        <v>1</v>
      </c>
      <c r="C8" s="4">
        <f t="shared" ref="C8:C19" si="0">COMBIN(12,B8)*p^B8*q^($B$19-B8)</f>
        <v>0.12670540809631348</v>
      </c>
      <c r="E8" s="1" t="s">
        <v>2</v>
      </c>
      <c r="F8" s="2">
        <f>3/4</f>
        <v>0.75</v>
      </c>
      <c r="S8" s="4" t="s">
        <v>0</v>
      </c>
      <c r="T8" s="4" t="s">
        <v>8</v>
      </c>
      <c r="U8" s="4" t="s">
        <v>9</v>
      </c>
      <c r="V8" s="4" t="s">
        <v>10</v>
      </c>
    </row>
    <row r="9" spans="2:22" x14ac:dyDescent="0.25">
      <c r="B9" s="4">
        <f t="shared" ref="B9:B19" si="1">B8+1</f>
        <v>2</v>
      </c>
      <c r="C9" s="4">
        <f t="shared" si="0"/>
        <v>0.23229324817657471</v>
      </c>
      <c r="S9" s="4">
        <v>0</v>
      </c>
      <c r="T9" s="4">
        <f>_xlfn.BINOM.DIST(S9,$T$6,$V$6,FALSE)</f>
        <v>3.1676352024078376E-2</v>
      </c>
      <c r="U9" s="4">
        <f>_xlfn.BINOM.DIST(S9,$T$6,$V$6,TRUE)</f>
        <v>3.1676352024078376E-2</v>
      </c>
      <c r="V9" s="4">
        <f>S9*T9</f>
        <v>0</v>
      </c>
    </row>
    <row r="10" spans="2:22" x14ac:dyDescent="0.25">
      <c r="B10" s="4">
        <f t="shared" si="1"/>
        <v>3</v>
      </c>
      <c r="C10" s="4">
        <f t="shared" si="0"/>
        <v>0.25810360908508301</v>
      </c>
      <c r="E10" s="75" t="s">
        <v>17</v>
      </c>
      <c r="F10" s="78" t="s">
        <v>16</v>
      </c>
      <c r="G10" s="79" t="s">
        <v>18</v>
      </c>
      <c r="S10" s="4">
        <v>1</v>
      </c>
      <c r="T10" s="4">
        <f>_xlfn.BINOM.DIST(S10,$T$6,$V$6,FALSE)</f>
        <v>0.1267054080963135</v>
      </c>
      <c r="U10" s="4">
        <f t="shared" ref="U10:U21" si="2">_xlfn.BINOM.DIST(S10,$T$6,$V$6,TRUE)</f>
        <v>0.1583817601203919</v>
      </c>
      <c r="V10" s="4">
        <f t="shared" ref="V10:V21" si="3">S10*T10</f>
        <v>0.1267054080963135</v>
      </c>
    </row>
    <row r="11" spans="2:22" x14ac:dyDescent="0.25">
      <c r="B11" s="4">
        <f t="shared" si="1"/>
        <v>4</v>
      </c>
      <c r="C11" s="4">
        <f t="shared" si="0"/>
        <v>0.19357770681381226</v>
      </c>
      <c r="E11" s="76"/>
      <c r="F11" s="78"/>
      <c r="G11" s="80"/>
      <c r="S11" s="4">
        <v>2</v>
      </c>
      <c r="T11" s="4">
        <f t="shared" ref="T11:T21" si="4">_xlfn.BINOM.DIST(S11,$T$6,$V$6,FALSE)</f>
        <v>0.23229324817657471</v>
      </c>
      <c r="U11" s="4">
        <f t="shared" si="2"/>
        <v>0.39067500829696683</v>
      </c>
      <c r="V11" s="4">
        <f t="shared" si="3"/>
        <v>0.46458649635314941</v>
      </c>
    </row>
    <row r="12" spans="2:22" x14ac:dyDescent="0.25">
      <c r="B12" s="4">
        <f t="shared" si="1"/>
        <v>5</v>
      </c>
      <c r="C12" s="4">
        <f t="shared" si="0"/>
        <v>0.1032414436340332</v>
      </c>
      <c r="E12" s="76"/>
      <c r="F12" s="78"/>
      <c r="G12" s="80"/>
      <c r="S12" s="4">
        <v>3</v>
      </c>
      <c r="T12" s="4">
        <f t="shared" si="4"/>
        <v>0.25810360908508295</v>
      </c>
      <c r="U12" s="4">
        <f t="shared" si="2"/>
        <v>0.64877861738204945</v>
      </c>
      <c r="V12" s="4">
        <f t="shared" si="3"/>
        <v>0.7743108272552488</v>
      </c>
    </row>
    <row r="13" spans="2:22" x14ac:dyDescent="0.25">
      <c r="B13" s="4">
        <f t="shared" si="1"/>
        <v>6</v>
      </c>
      <c r="C13" s="4">
        <f t="shared" si="0"/>
        <v>4.0149450302124016E-2</v>
      </c>
      <c r="E13" s="77"/>
      <c r="F13" s="78"/>
      <c r="G13" s="81"/>
      <c r="S13" s="4">
        <v>4</v>
      </c>
      <c r="T13" s="4">
        <f t="shared" si="4"/>
        <v>0.19357770681381228</v>
      </c>
      <c r="U13" s="4">
        <f t="shared" si="2"/>
        <v>0.84235632419586182</v>
      </c>
      <c r="V13" s="4">
        <f t="shared" si="3"/>
        <v>0.77431082725524913</v>
      </c>
    </row>
    <row r="14" spans="2:22" x14ac:dyDescent="0.25">
      <c r="B14" s="4">
        <f t="shared" si="1"/>
        <v>7</v>
      </c>
      <c r="C14" s="4">
        <f t="shared" si="0"/>
        <v>1.1471271514892578E-2</v>
      </c>
      <c r="E14" s="82">
        <f>n*p*q</f>
        <v>2.25</v>
      </c>
      <c r="F14" s="83">
        <f>SQRT(n*p*q)</f>
        <v>1.5</v>
      </c>
      <c r="G14" s="84">
        <f>n*p</f>
        <v>3</v>
      </c>
      <c r="S14" s="4">
        <v>5</v>
      </c>
      <c r="T14" s="4">
        <f t="shared" si="4"/>
        <v>0.1032414436340332</v>
      </c>
      <c r="U14" s="4">
        <f t="shared" si="2"/>
        <v>0.94559776782989502</v>
      </c>
      <c r="V14" s="4">
        <f t="shared" si="3"/>
        <v>0.51620721817016602</v>
      </c>
    </row>
    <row r="15" spans="2:22" x14ac:dyDescent="0.25">
      <c r="B15" s="4">
        <f t="shared" si="1"/>
        <v>8</v>
      </c>
      <c r="C15" s="4">
        <f t="shared" si="0"/>
        <v>2.3898482322692871E-3</v>
      </c>
      <c r="E15" s="82"/>
      <c r="F15" s="83"/>
      <c r="G15" s="84"/>
      <c r="S15" s="4">
        <v>6</v>
      </c>
      <c r="T15" s="4">
        <f t="shared" si="4"/>
        <v>4.014945030212403E-2</v>
      </c>
      <c r="U15" s="4">
        <f t="shared" si="2"/>
        <v>0.98574721813201904</v>
      </c>
      <c r="V15" s="4">
        <f t="shared" si="3"/>
        <v>0.2408967018127442</v>
      </c>
    </row>
    <row r="16" spans="2:22" x14ac:dyDescent="0.25">
      <c r="B16" s="4">
        <f t="shared" si="1"/>
        <v>9</v>
      </c>
      <c r="C16" s="4">
        <f t="shared" si="0"/>
        <v>3.5405158996582031E-4</v>
      </c>
      <c r="S16" s="4">
        <v>7</v>
      </c>
      <c r="T16" s="4">
        <f t="shared" si="4"/>
        <v>1.1471271514892571E-2</v>
      </c>
      <c r="U16" s="4">
        <f t="shared" si="2"/>
        <v>0.99721848964691162</v>
      </c>
      <c r="V16" s="4">
        <f t="shared" si="3"/>
        <v>8.0298900604247991E-2</v>
      </c>
    </row>
    <row r="17" spans="2:22" x14ac:dyDescent="0.25">
      <c r="B17" s="4">
        <f t="shared" si="1"/>
        <v>10</v>
      </c>
      <c r="C17" s="4">
        <f t="shared" si="0"/>
        <v>3.5405158996582031E-5</v>
      </c>
      <c r="S17" s="4">
        <v>8</v>
      </c>
      <c r="T17" s="4">
        <f t="shared" si="4"/>
        <v>2.3898482322692893E-3</v>
      </c>
      <c r="U17" s="4">
        <f t="shared" si="2"/>
        <v>0.99960833787918091</v>
      </c>
      <c r="V17" s="4">
        <f t="shared" si="3"/>
        <v>1.9118785858154314E-2</v>
      </c>
    </row>
    <row r="18" spans="2:22" x14ac:dyDescent="0.25">
      <c r="B18" s="4">
        <f t="shared" si="1"/>
        <v>11</v>
      </c>
      <c r="C18" s="4">
        <f t="shared" si="0"/>
        <v>2.1457672119140625E-6</v>
      </c>
      <c r="S18" s="4">
        <v>9</v>
      </c>
      <c r="T18" s="4">
        <f t="shared" si="4"/>
        <v>3.540515899658202E-4</v>
      </c>
      <c r="U18" s="4">
        <f t="shared" si="2"/>
        <v>0.99996238946914673</v>
      </c>
      <c r="V18" s="4">
        <f t="shared" si="3"/>
        <v>3.1864643096923819E-3</v>
      </c>
    </row>
    <row r="19" spans="2:22" x14ac:dyDescent="0.25">
      <c r="B19" s="4">
        <f t="shared" si="1"/>
        <v>12</v>
      </c>
      <c r="C19" s="4">
        <f t="shared" si="0"/>
        <v>5.9604644775390625E-8</v>
      </c>
      <c r="S19" s="4">
        <v>10</v>
      </c>
      <c r="T19" s="4">
        <f>_xlfn.BINOM.DIST(S19,$T$6,$V$6,FALSE)</f>
        <v>3.5405158996582038E-5</v>
      </c>
      <c r="U19" s="4">
        <f t="shared" si="2"/>
        <v>0.99999779462814331</v>
      </c>
      <c r="V19" s="4">
        <f t="shared" si="3"/>
        <v>3.5405158996582037E-4</v>
      </c>
    </row>
    <row r="20" spans="2:22" x14ac:dyDescent="0.25">
      <c r="S20" s="4">
        <v>11</v>
      </c>
      <c r="T20" s="4">
        <f t="shared" si="4"/>
        <v>2.1457672119140625E-6</v>
      </c>
      <c r="U20" s="4">
        <f t="shared" si="2"/>
        <v>0.99999994039535522</v>
      </c>
      <c r="V20" s="4">
        <f t="shared" si="3"/>
        <v>2.3603439331054688E-5</v>
      </c>
    </row>
    <row r="21" spans="2:22" x14ac:dyDescent="0.25">
      <c r="S21" s="4">
        <v>12</v>
      </c>
      <c r="T21" s="4">
        <f t="shared" si="4"/>
        <v>5.9604644775390718E-8</v>
      </c>
      <c r="U21" s="4">
        <f t="shared" si="2"/>
        <v>1</v>
      </c>
      <c r="V21" s="4">
        <f t="shared" si="3"/>
        <v>7.1525573730468856E-7</v>
      </c>
    </row>
    <row r="23" spans="2:22" ht="53.25" customHeight="1" x14ac:dyDescent="0.25"/>
    <row r="24" spans="2:22" ht="20.25" customHeight="1" x14ac:dyDescent="0.25"/>
    <row r="25" spans="2:22" ht="21.75" customHeight="1" x14ac:dyDescent="0.25">
      <c r="T25" s="86" t="s">
        <v>12</v>
      </c>
      <c r="U25" s="87" t="s">
        <v>13</v>
      </c>
      <c r="V25" s="88" t="s">
        <v>11</v>
      </c>
    </row>
    <row r="26" spans="2:22" x14ac:dyDescent="0.25">
      <c r="T26" s="86"/>
      <c r="U26" s="87"/>
      <c r="V26" s="89"/>
    </row>
    <row r="27" spans="2:22" x14ac:dyDescent="0.25">
      <c r="B27" s="1" t="s">
        <v>0</v>
      </c>
      <c r="C27" s="1" t="s">
        <v>5</v>
      </c>
      <c r="T27" s="86"/>
      <c r="U27" s="87"/>
      <c r="V27" s="89"/>
    </row>
    <row r="28" spans="2:22" x14ac:dyDescent="0.25">
      <c r="B28" s="4">
        <v>0</v>
      </c>
      <c r="C28" s="4">
        <f t="shared" ref="C28:C33" si="5">COMBIN(5,B28)*p^B28*q^($B$33-B28)</f>
        <v>0.2373046875</v>
      </c>
      <c r="T28" s="86"/>
      <c r="U28" s="87"/>
      <c r="V28" s="90"/>
    </row>
    <row r="29" spans="2:22" x14ac:dyDescent="0.25">
      <c r="B29" s="4">
        <f>B28+1</f>
        <v>1</v>
      </c>
      <c r="C29" s="4">
        <f t="shared" si="5"/>
        <v>0.3955078125</v>
      </c>
      <c r="T29" s="91"/>
      <c r="U29" s="91"/>
      <c r="V29" s="92">
        <f>SUM(V9:V21)</f>
        <v>3</v>
      </c>
    </row>
    <row r="30" spans="2:22" x14ac:dyDescent="0.25">
      <c r="B30" s="4">
        <f t="shared" ref="B30:B33" si="6">B29+1</f>
        <v>2</v>
      </c>
      <c r="C30" s="4">
        <f t="shared" si="5"/>
        <v>0.263671875</v>
      </c>
      <c r="T30" s="91"/>
      <c r="U30" s="91"/>
      <c r="V30" s="92"/>
    </row>
    <row r="31" spans="2:22" x14ac:dyDescent="0.25">
      <c r="B31" s="4">
        <f t="shared" si="6"/>
        <v>3</v>
      </c>
      <c r="C31" s="4">
        <f t="shared" si="5"/>
        <v>8.7890625E-2</v>
      </c>
    </row>
    <row r="32" spans="2:22" x14ac:dyDescent="0.25">
      <c r="B32" s="4">
        <f t="shared" si="6"/>
        <v>4</v>
      </c>
      <c r="C32" s="4">
        <f t="shared" si="5"/>
        <v>1.46484375E-2</v>
      </c>
    </row>
    <row r="33" spans="2:20" x14ac:dyDescent="0.25">
      <c r="B33" s="4">
        <f t="shared" si="6"/>
        <v>5</v>
      </c>
      <c r="C33" s="4">
        <f t="shared" si="5"/>
        <v>9.765625E-4</v>
      </c>
    </row>
    <row r="42" spans="2:20" ht="21.75" thickBot="1" x14ac:dyDescent="0.4">
      <c r="T42" s="10" t="s">
        <v>29</v>
      </c>
    </row>
    <row r="43" spans="2:20" ht="24.75" thickTop="1" thickBot="1" x14ac:dyDescent="0.4">
      <c r="S43" s="9" t="s">
        <v>15</v>
      </c>
      <c r="T43" s="20">
        <v>30</v>
      </c>
    </row>
    <row r="44" spans="2:20" ht="24.75" thickTop="1" thickBot="1" x14ac:dyDescent="0.4">
      <c r="S44" s="9" t="s">
        <v>14</v>
      </c>
      <c r="T44" s="21">
        <f>1/4</f>
        <v>0.25</v>
      </c>
    </row>
    <row r="45" spans="2:20" ht="27" thickTop="1" x14ac:dyDescent="0.4">
      <c r="S45" s="11"/>
      <c r="T45" s="12"/>
    </row>
    <row r="48" spans="2:20" ht="15.75" thickBot="1" x14ac:dyDescent="0.3"/>
    <row r="49" spans="2:24" ht="15" customHeight="1" x14ac:dyDescent="0.25">
      <c r="B49" s="69" t="s">
        <v>0</v>
      </c>
      <c r="C49" s="69" t="s">
        <v>33</v>
      </c>
      <c r="S49" s="69" t="s">
        <v>25</v>
      </c>
      <c r="T49" s="71" t="s">
        <v>26</v>
      </c>
      <c r="U49" s="71" t="s">
        <v>27</v>
      </c>
      <c r="V49" s="71" t="s">
        <v>28</v>
      </c>
      <c r="W49" s="67" t="s">
        <v>24</v>
      </c>
    </row>
    <row r="50" spans="2:24" ht="18" customHeight="1" x14ac:dyDescent="0.35">
      <c r="B50" s="70"/>
      <c r="C50" s="70"/>
      <c r="E50" s="28" t="s">
        <v>15</v>
      </c>
      <c r="F50" s="28">
        <v>30</v>
      </c>
      <c r="G50" s="28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70"/>
      <c r="T50" s="72"/>
      <c r="U50" s="72"/>
      <c r="V50" s="72"/>
      <c r="W50" s="68"/>
    </row>
    <row r="51" spans="2:24" ht="21" x14ac:dyDescent="0.35">
      <c r="B51" s="17">
        <v>0</v>
      </c>
      <c r="C51" s="17">
        <f t="shared" ref="C51:C81" si="7">COMBIN($F$50,B51)*p^B51*q^($F$50-B51)</f>
        <v>1.7858209017001473E-4</v>
      </c>
      <c r="E51" s="28" t="s">
        <v>14</v>
      </c>
      <c r="F51" s="29">
        <f>1/4</f>
        <v>0.25</v>
      </c>
      <c r="G51" s="28"/>
      <c r="S51" s="17">
        <v>0</v>
      </c>
      <c r="T51" s="18">
        <f>_xlfn.BINOM.DIST(S51,30,0.25,FALSE)</f>
        <v>1.7858209017001484E-4</v>
      </c>
      <c r="U51" s="18">
        <f>(S51*T51)</f>
        <v>0</v>
      </c>
      <c r="V51" s="18">
        <f>(S51-$U$82)^2*T51</f>
        <v>1.0045242572063337E-2</v>
      </c>
      <c r="W51" s="18">
        <f>_xlfn.BINOM.DIST(S51,30,0.25,TRUE)</f>
        <v>1.7858209017001484E-4</v>
      </c>
    </row>
    <row r="52" spans="2:24" ht="21" x14ac:dyDescent="0.35">
      <c r="B52" s="17">
        <f>B51+1</f>
        <v>1</v>
      </c>
      <c r="C52" s="17">
        <f t="shared" si="7"/>
        <v>1.7858209017001473E-3</v>
      </c>
      <c r="E52" s="28" t="s">
        <v>34</v>
      </c>
      <c r="F52" s="29">
        <f>1-F51</f>
        <v>0.75</v>
      </c>
      <c r="G52" s="28"/>
      <c r="I52" s="65" t="s">
        <v>19</v>
      </c>
      <c r="J52" s="65"/>
      <c r="K52" s="65"/>
      <c r="L52" s="65"/>
      <c r="M52" s="65"/>
      <c r="N52" s="65"/>
      <c r="O52" s="65"/>
      <c r="P52" s="65"/>
      <c r="S52" s="17">
        <f>S51+1</f>
        <v>1</v>
      </c>
      <c r="T52" s="18">
        <f t="shared" ref="T52:T81" si="8">_xlfn.BINOM.DIST(S52,30,0.25,FALSE)</f>
        <v>1.7858209017001464E-3</v>
      </c>
      <c r="U52" s="18">
        <f t="shared" ref="U52:U81" si="9">(S52*T52)</f>
        <v>1.7858209017001464E-3</v>
      </c>
      <c r="V52" s="18">
        <f t="shared" ref="V52:V81" si="10">(S52-$U$82)^2*T52</f>
        <v>7.5450933096831208E-2</v>
      </c>
      <c r="W52" s="18">
        <f t="shared" ref="W52:W81" si="11">_xlfn.BINOM.DIST(S52,30,0.25,TRUE)</f>
        <v>1.9644029918701629E-3</v>
      </c>
    </row>
    <row r="53" spans="2:24" x14ac:dyDescent="0.25">
      <c r="B53" s="17">
        <f t="shared" ref="B53:B81" si="12">B52+1</f>
        <v>2</v>
      </c>
      <c r="C53" s="17">
        <f t="shared" si="7"/>
        <v>8.6314676915507128E-3</v>
      </c>
      <c r="I53" s="65"/>
      <c r="J53" s="65"/>
      <c r="K53" s="65"/>
      <c r="L53" s="65"/>
      <c r="M53" s="65"/>
      <c r="N53" s="65"/>
      <c r="O53" s="65"/>
      <c r="P53" s="65"/>
      <c r="S53" s="17">
        <f t="shared" ref="S53:S81" si="13">S52+1</f>
        <v>2</v>
      </c>
      <c r="T53" s="18">
        <f t="shared" si="8"/>
        <v>8.6314676915507198E-3</v>
      </c>
      <c r="U53" s="18">
        <f t="shared" si="9"/>
        <v>1.726293538310144E-2</v>
      </c>
      <c r="V53" s="18">
        <f t="shared" si="10"/>
        <v>0.26110189766940939</v>
      </c>
      <c r="W53" s="18">
        <f t="shared" si="11"/>
        <v>1.0595870683420883E-2</v>
      </c>
    </row>
    <row r="54" spans="2:24" ht="15" customHeight="1" x14ac:dyDescent="0.25">
      <c r="B54" s="17">
        <f t="shared" si="12"/>
        <v>3</v>
      </c>
      <c r="C54" s="17">
        <f t="shared" si="7"/>
        <v>2.6853455040379989E-2</v>
      </c>
      <c r="E54" s="75" t="s">
        <v>17</v>
      </c>
      <c r="F54" s="78" t="s">
        <v>16</v>
      </c>
      <c r="G54" s="79" t="s">
        <v>18</v>
      </c>
      <c r="I54" s="65"/>
      <c r="J54" s="65"/>
      <c r="K54" s="65"/>
      <c r="L54" s="65"/>
      <c r="M54" s="65"/>
      <c r="N54" s="65"/>
      <c r="O54" s="65"/>
      <c r="P54" s="65"/>
      <c r="S54" s="17">
        <f t="shared" si="13"/>
        <v>3</v>
      </c>
      <c r="T54" s="18">
        <f t="shared" si="8"/>
        <v>2.6853455040379979E-2</v>
      </c>
      <c r="U54" s="18">
        <f t="shared" si="9"/>
        <v>8.056036512113994E-2</v>
      </c>
      <c r="V54" s="18">
        <f t="shared" si="10"/>
        <v>0.54378246456769475</v>
      </c>
      <c r="W54" s="18">
        <f t="shared" si="11"/>
        <v>3.74493257238009E-2</v>
      </c>
      <c r="X54" s="7"/>
    </row>
    <row r="55" spans="2:24" ht="15" customHeight="1" x14ac:dyDescent="0.25">
      <c r="B55" s="17">
        <f t="shared" si="12"/>
        <v>4</v>
      </c>
      <c r="C55" s="17">
        <f t="shared" si="7"/>
        <v>6.0420273840854993E-2</v>
      </c>
      <c r="E55" s="76"/>
      <c r="F55" s="78"/>
      <c r="G55" s="80"/>
      <c r="I55" s="65"/>
      <c r="J55" s="65"/>
      <c r="K55" s="65"/>
      <c r="L55" s="65"/>
      <c r="M55" s="65"/>
      <c r="N55" s="65"/>
      <c r="O55" s="65"/>
      <c r="P55" s="65"/>
      <c r="S55" s="17">
        <f t="shared" si="13"/>
        <v>4</v>
      </c>
      <c r="T55" s="18">
        <f t="shared" si="8"/>
        <v>6.0420273840855021E-2</v>
      </c>
      <c r="U55" s="18">
        <f t="shared" si="9"/>
        <v>0.24168109536342008</v>
      </c>
      <c r="V55" s="18">
        <f t="shared" si="10"/>
        <v>0.74014835455047445</v>
      </c>
      <c r="W55" s="18">
        <f t="shared" si="11"/>
        <v>9.7869599564655962E-2</v>
      </c>
      <c r="X55" s="7"/>
    </row>
    <row r="56" spans="2:24" ht="15" customHeight="1" x14ac:dyDescent="0.25">
      <c r="B56" s="17">
        <f t="shared" si="12"/>
        <v>5</v>
      </c>
      <c r="C56" s="17">
        <f t="shared" si="7"/>
        <v>0.10472847465748197</v>
      </c>
      <c r="E56" s="76"/>
      <c r="F56" s="78"/>
      <c r="G56" s="80"/>
      <c r="I56" s="65"/>
      <c r="J56" s="65"/>
      <c r="K56" s="65"/>
      <c r="L56" s="65"/>
      <c r="M56" s="65"/>
      <c r="N56" s="65"/>
      <c r="O56" s="65"/>
      <c r="P56" s="65"/>
      <c r="S56" s="17">
        <f t="shared" si="13"/>
        <v>5</v>
      </c>
      <c r="T56" s="18">
        <f t="shared" si="8"/>
        <v>0.10472847465748199</v>
      </c>
      <c r="U56" s="18">
        <f t="shared" si="9"/>
        <v>0.52364237328740992</v>
      </c>
      <c r="V56" s="18">
        <f t="shared" si="10"/>
        <v>0.65455296660926288</v>
      </c>
      <c r="W56" s="18">
        <f t="shared" si="11"/>
        <v>0.20259807422213791</v>
      </c>
      <c r="X56" s="7"/>
    </row>
    <row r="57" spans="2:24" ht="15" customHeight="1" x14ac:dyDescent="0.25">
      <c r="B57" s="17">
        <f t="shared" si="12"/>
        <v>6</v>
      </c>
      <c r="C57" s="17">
        <f t="shared" si="7"/>
        <v>0.14545621480205825</v>
      </c>
      <c r="E57" s="77"/>
      <c r="F57" s="78"/>
      <c r="G57" s="81"/>
      <c r="I57" s="65"/>
      <c r="J57" s="65"/>
      <c r="K57" s="65"/>
      <c r="L57" s="65"/>
      <c r="M57" s="65"/>
      <c r="N57" s="65"/>
      <c r="O57" s="65"/>
      <c r="P57" s="65"/>
      <c r="S57" s="17">
        <f t="shared" si="13"/>
        <v>6</v>
      </c>
      <c r="T57" s="18">
        <f t="shared" si="8"/>
        <v>0.14545621480205831</v>
      </c>
      <c r="U57" s="18">
        <f t="shared" si="9"/>
        <v>0.87273728881234991</v>
      </c>
      <c r="V57" s="18">
        <f t="shared" si="10"/>
        <v>0.3272764833046316</v>
      </c>
      <c r="W57" s="18">
        <f t="shared" si="11"/>
        <v>0.34805428902419627</v>
      </c>
      <c r="X57" s="7"/>
    </row>
    <row r="58" spans="2:24" ht="15" customHeight="1" x14ac:dyDescent="0.25">
      <c r="B58" s="17">
        <f t="shared" si="12"/>
        <v>7</v>
      </c>
      <c r="C58" s="17">
        <f t="shared" si="7"/>
        <v>0.16623567405949524</v>
      </c>
      <c r="E58" s="82">
        <f>F50*F51*F52</f>
        <v>5.625</v>
      </c>
      <c r="F58" s="82">
        <f>SQRT(F50*F51*F52)</f>
        <v>2.3717082451262845</v>
      </c>
      <c r="G58" s="83">
        <f>F50*F51</f>
        <v>7.5</v>
      </c>
      <c r="I58" s="65"/>
      <c r="J58" s="65"/>
      <c r="K58" s="65"/>
      <c r="L58" s="65"/>
      <c r="M58" s="65"/>
      <c r="N58" s="65"/>
      <c r="O58" s="65"/>
      <c r="P58" s="65"/>
      <c r="S58" s="17">
        <f t="shared" si="13"/>
        <v>7</v>
      </c>
      <c r="T58" s="18">
        <f t="shared" si="8"/>
        <v>0.16623567405949521</v>
      </c>
      <c r="U58" s="18">
        <f t="shared" si="9"/>
        <v>1.1636497184164665</v>
      </c>
      <c r="V58" s="18">
        <f t="shared" si="10"/>
        <v>4.1558918514873949E-2</v>
      </c>
      <c r="W58" s="18">
        <f t="shared" si="11"/>
        <v>0.51428996308369113</v>
      </c>
      <c r="X58" s="7"/>
    </row>
    <row r="59" spans="2:24" ht="15" customHeight="1" x14ac:dyDescent="0.25">
      <c r="B59" s="17">
        <f t="shared" si="12"/>
        <v>8</v>
      </c>
      <c r="C59" s="17">
        <f t="shared" si="7"/>
        <v>0.15930918764034957</v>
      </c>
      <c r="E59" s="82"/>
      <c r="F59" s="82"/>
      <c r="G59" s="83"/>
      <c r="I59" s="65"/>
      <c r="J59" s="65"/>
      <c r="K59" s="65"/>
      <c r="L59" s="65"/>
      <c r="M59" s="65"/>
      <c r="N59" s="65"/>
      <c r="O59" s="65"/>
      <c r="P59" s="65"/>
      <c r="S59" s="17">
        <f t="shared" si="13"/>
        <v>8</v>
      </c>
      <c r="T59" s="18">
        <f t="shared" si="8"/>
        <v>0.15930918764034957</v>
      </c>
      <c r="U59" s="18">
        <f t="shared" si="9"/>
        <v>1.2744735011227966</v>
      </c>
      <c r="V59" s="18">
        <f t="shared" si="10"/>
        <v>3.9827296910087254E-2</v>
      </c>
      <c r="W59" s="18">
        <f t="shared" si="11"/>
        <v>0.67359915072404053</v>
      </c>
      <c r="X59" s="7"/>
    </row>
    <row r="60" spans="2:24" x14ac:dyDescent="0.25">
      <c r="B60" s="17">
        <f t="shared" si="12"/>
        <v>9</v>
      </c>
      <c r="C60" s="17">
        <f t="shared" si="7"/>
        <v>0.12980748622547006</v>
      </c>
      <c r="S60" s="17">
        <f t="shared" si="13"/>
        <v>9</v>
      </c>
      <c r="T60" s="18">
        <f t="shared" si="8"/>
        <v>0.12980748622547</v>
      </c>
      <c r="U60" s="18">
        <f t="shared" si="9"/>
        <v>1.1682673760292301</v>
      </c>
      <c r="V60" s="18">
        <f t="shared" si="10"/>
        <v>0.29206684400730715</v>
      </c>
      <c r="W60" s="18">
        <f t="shared" si="11"/>
        <v>0.80340663694951087</v>
      </c>
    </row>
    <row r="61" spans="2:24" x14ac:dyDescent="0.25">
      <c r="B61" s="17">
        <f t="shared" si="12"/>
        <v>10</v>
      </c>
      <c r="C61" s="17">
        <f t="shared" si="7"/>
        <v>9.0865240357829002E-2</v>
      </c>
      <c r="S61" s="17">
        <f t="shared" si="13"/>
        <v>10</v>
      </c>
      <c r="T61" s="18">
        <f t="shared" si="8"/>
        <v>9.0865240357829016E-2</v>
      </c>
      <c r="U61" s="18">
        <f t="shared" si="9"/>
        <v>0.90865240357829014</v>
      </c>
      <c r="V61" s="18">
        <f t="shared" si="10"/>
        <v>0.56790775223643097</v>
      </c>
      <c r="W61" s="18">
        <f t="shared" si="11"/>
        <v>0.89427187730733992</v>
      </c>
    </row>
    <row r="62" spans="2:24" x14ac:dyDescent="0.25">
      <c r="B62" s="17">
        <f t="shared" si="12"/>
        <v>11</v>
      </c>
      <c r="C62" s="17">
        <f t="shared" si="7"/>
        <v>5.5069842641108466E-2</v>
      </c>
      <c r="S62" s="17">
        <f t="shared" si="13"/>
        <v>11</v>
      </c>
      <c r="T62" s="18">
        <f t="shared" si="8"/>
        <v>5.5069842641108473E-2</v>
      </c>
      <c r="U62" s="18">
        <f t="shared" si="9"/>
        <v>0.60576826905219316</v>
      </c>
      <c r="V62" s="18">
        <f t="shared" si="10"/>
        <v>0.67460557235357843</v>
      </c>
      <c r="W62" s="18">
        <f t="shared" si="11"/>
        <v>0.9493417199484484</v>
      </c>
    </row>
    <row r="63" spans="2:24" x14ac:dyDescent="0.25">
      <c r="B63" s="17">
        <f t="shared" si="12"/>
        <v>12</v>
      </c>
      <c r="C63" s="17">
        <f t="shared" si="7"/>
        <v>2.9064639171696154E-2</v>
      </c>
      <c r="S63" s="17">
        <f t="shared" si="13"/>
        <v>12</v>
      </c>
      <c r="T63" s="18">
        <f t="shared" si="8"/>
        <v>2.9064639171696133E-2</v>
      </c>
      <c r="U63" s="18">
        <f t="shared" si="9"/>
        <v>0.34877567006035359</v>
      </c>
      <c r="V63" s="18">
        <f t="shared" si="10"/>
        <v>0.58855894322684643</v>
      </c>
      <c r="W63" s="18">
        <f t="shared" si="11"/>
        <v>0.97840635912014451</v>
      </c>
    </row>
    <row r="64" spans="2:24" x14ac:dyDescent="0.25">
      <c r="B64" s="17">
        <f t="shared" si="12"/>
        <v>13</v>
      </c>
      <c r="C64" s="17">
        <f t="shared" si="7"/>
        <v>1.3414448848475145E-2</v>
      </c>
      <c r="S64" s="17">
        <f t="shared" si="13"/>
        <v>13</v>
      </c>
      <c r="T64" s="18">
        <f t="shared" si="8"/>
        <v>1.341444884847515E-2</v>
      </c>
      <c r="U64" s="18">
        <f t="shared" si="9"/>
        <v>0.17438783503017696</v>
      </c>
      <c r="V64" s="18">
        <f t="shared" si="10"/>
        <v>0.40578707766637317</v>
      </c>
      <c r="W64" s="18">
        <f t="shared" si="11"/>
        <v>0.99182080796861971</v>
      </c>
    </row>
    <row r="65" spans="2:23" x14ac:dyDescent="0.25">
      <c r="B65" s="17">
        <f t="shared" si="12"/>
        <v>14</v>
      </c>
      <c r="C65" s="17">
        <f t="shared" si="7"/>
        <v>5.4296578672399396E-3</v>
      </c>
      <c r="S65" s="17">
        <f t="shared" si="13"/>
        <v>14</v>
      </c>
      <c r="T65" s="18">
        <f t="shared" si="8"/>
        <v>5.429657867239937E-3</v>
      </c>
      <c r="U65" s="18">
        <f t="shared" si="9"/>
        <v>7.6015210141359119E-2</v>
      </c>
      <c r="V65" s="18">
        <f t="shared" si="10"/>
        <v>0.22940304489088725</v>
      </c>
      <c r="W65" s="18">
        <f t="shared" si="11"/>
        <v>0.99725046583585963</v>
      </c>
    </row>
    <row r="66" spans="2:23" x14ac:dyDescent="0.25">
      <c r="B66" s="17">
        <f t="shared" si="12"/>
        <v>15</v>
      </c>
      <c r="C66" s="17">
        <f t="shared" si="7"/>
        <v>1.9305450194630897E-3</v>
      </c>
      <c r="S66" s="17">
        <f t="shared" si="13"/>
        <v>15</v>
      </c>
      <c r="T66" s="18">
        <f t="shared" si="8"/>
        <v>1.9305450194630907E-3</v>
      </c>
      <c r="U66" s="18">
        <f t="shared" si="9"/>
        <v>2.8958175291946362E-2</v>
      </c>
      <c r="V66" s="18">
        <f t="shared" si="10"/>
        <v>0.10859315734479882</v>
      </c>
      <c r="W66" s="18">
        <f t="shared" si="11"/>
        <v>0.99918101085532274</v>
      </c>
    </row>
    <row r="67" spans="2:23" x14ac:dyDescent="0.25">
      <c r="B67" s="17">
        <f t="shared" si="12"/>
        <v>16</v>
      </c>
      <c r="C67" s="17">
        <f t="shared" si="7"/>
        <v>6.0329531858221552E-4</v>
      </c>
      <c r="S67" s="17">
        <f t="shared" si="13"/>
        <v>16</v>
      </c>
      <c r="T67" s="18">
        <f t="shared" si="8"/>
        <v>6.0329531858221508E-4</v>
      </c>
      <c r="U67" s="18">
        <f t="shared" si="9"/>
        <v>9.6527250973154413E-3</v>
      </c>
      <c r="V67" s="18">
        <f t="shared" si="10"/>
        <v>4.3588086767565037E-2</v>
      </c>
      <c r="W67" s="18">
        <f t="shared" si="11"/>
        <v>0.9997843061739049</v>
      </c>
    </row>
    <row r="68" spans="2:23" x14ac:dyDescent="0.25">
      <c r="B68" s="17">
        <f t="shared" si="12"/>
        <v>17</v>
      </c>
      <c r="C68" s="17">
        <f t="shared" si="7"/>
        <v>1.6561047961080426E-4</v>
      </c>
      <c r="S68" s="17">
        <f t="shared" si="13"/>
        <v>17</v>
      </c>
      <c r="T68" s="18">
        <f>_xlfn.BINOM.DIST(S68,30,0.25,FALSE)</f>
        <v>1.6561047961080439E-4</v>
      </c>
      <c r="U68" s="18">
        <f t="shared" si="9"/>
        <v>2.8153781533836746E-3</v>
      </c>
      <c r="V68" s="18">
        <f t="shared" si="10"/>
        <v>1.4946345784875097E-2</v>
      </c>
      <c r="W68" s="18">
        <f t="shared" si="11"/>
        <v>0.99994991665351574</v>
      </c>
    </row>
    <row r="69" spans="2:23" x14ac:dyDescent="0.25">
      <c r="B69" s="17">
        <f t="shared" si="12"/>
        <v>18</v>
      </c>
      <c r="C69" s="17">
        <f t="shared" si="7"/>
        <v>3.9869189535934365E-5</v>
      </c>
      <c r="S69" s="17">
        <f t="shared" si="13"/>
        <v>18</v>
      </c>
      <c r="T69" s="19">
        <f t="shared" si="8"/>
        <v>3.9869189535934406E-5</v>
      </c>
      <c r="U69" s="18">
        <f t="shared" si="9"/>
        <v>7.1764541164681932E-4</v>
      </c>
      <c r="V69" s="18">
        <f t="shared" si="10"/>
        <v>4.395578146336768E-3</v>
      </c>
      <c r="W69" s="18">
        <f t="shared" si="11"/>
        <v>0.99998978584305165</v>
      </c>
    </row>
    <row r="70" spans="2:23" x14ac:dyDescent="0.25">
      <c r="B70" s="17">
        <f t="shared" si="12"/>
        <v>19</v>
      </c>
      <c r="C70" s="17">
        <f t="shared" si="7"/>
        <v>8.3935135865124932E-6</v>
      </c>
      <c r="S70" s="17">
        <f t="shared" si="13"/>
        <v>19</v>
      </c>
      <c r="T70" s="19">
        <f t="shared" si="8"/>
        <v>8.3935135865124847E-6</v>
      </c>
      <c r="U70" s="18">
        <f t="shared" si="9"/>
        <v>1.5947675814373722E-4</v>
      </c>
      <c r="V70" s="18">
        <f t="shared" si="10"/>
        <v>1.1100421718162762E-3</v>
      </c>
      <c r="W70" s="18">
        <f t="shared" si="11"/>
        <v>0.99999817935663815</v>
      </c>
    </row>
    <row r="71" spans="2:23" x14ac:dyDescent="0.25">
      <c r="B71" s="17">
        <f t="shared" si="12"/>
        <v>20</v>
      </c>
      <c r="C71" s="17">
        <f t="shared" si="7"/>
        <v>1.5388108241939577E-6</v>
      </c>
      <c r="S71" s="17">
        <f t="shared" si="13"/>
        <v>20</v>
      </c>
      <c r="T71" s="19">
        <f t="shared" si="8"/>
        <v>1.5388108241939609E-6</v>
      </c>
      <c r="U71" s="18">
        <f t="shared" si="9"/>
        <v>3.0776216483879215E-5</v>
      </c>
      <c r="V71" s="18">
        <f t="shared" si="10"/>
        <v>2.4043919128030638E-4</v>
      </c>
      <c r="W71" s="18">
        <f t="shared" si="11"/>
        <v>0.99999971816746236</v>
      </c>
    </row>
    <row r="72" spans="2:23" x14ac:dyDescent="0.25">
      <c r="B72" s="17">
        <f t="shared" si="12"/>
        <v>21</v>
      </c>
      <c r="C72" s="17">
        <f t="shared" si="7"/>
        <v>2.4425568637999334E-7</v>
      </c>
      <c r="S72" s="17">
        <f t="shared" si="13"/>
        <v>21</v>
      </c>
      <c r="T72" s="19">
        <f t="shared" si="8"/>
        <v>2.4425568637999397E-7</v>
      </c>
      <c r="U72" s="18">
        <f t="shared" si="9"/>
        <v>5.1293694139798734E-6</v>
      </c>
      <c r="V72" s="18">
        <f t="shared" si="10"/>
        <v>4.4515598842753905E-5</v>
      </c>
      <c r="W72" s="18">
        <f t="shared" si="11"/>
        <v>0.99999996242314881</v>
      </c>
    </row>
    <row r="73" spans="2:23" x14ac:dyDescent="0.25">
      <c r="B73" s="17">
        <f t="shared" si="12"/>
        <v>22</v>
      </c>
      <c r="C73" s="17">
        <f t="shared" si="7"/>
        <v>3.3307593597271812E-8</v>
      </c>
      <c r="S73" s="17">
        <f t="shared" si="13"/>
        <v>22</v>
      </c>
      <c r="T73" s="19">
        <f t="shared" si="8"/>
        <v>3.3307593597271898E-8</v>
      </c>
      <c r="U73" s="18">
        <f t="shared" si="9"/>
        <v>7.3276705913998177E-7</v>
      </c>
      <c r="V73" s="18">
        <f t="shared" si="10"/>
        <v>7.0029215538264162E-6</v>
      </c>
      <c r="W73" s="18">
        <f t="shared" si="11"/>
        <v>0.99999999573074239</v>
      </c>
    </row>
    <row r="74" spans="2:23" x14ac:dyDescent="0.25">
      <c r="B74" s="17">
        <f t="shared" si="12"/>
        <v>23</v>
      </c>
      <c r="C74" s="17">
        <f t="shared" si="7"/>
        <v>3.8617499822923848E-9</v>
      </c>
      <c r="S74" s="17">
        <f t="shared" si="13"/>
        <v>23</v>
      </c>
      <c r="T74" s="19">
        <f t="shared" si="8"/>
        <v>3.8617499822923757E-9</v>
      </c>
      <c r="U74" s="18">
        <f t="shared" si="9"/>
        <v>8.8820249592724646E-8</v>
      </c>
      <c r="V74" s="18">
        <f t="shared" si="10"/>
        <v>9.2778543324574324E-7</v>
      </c>
      <c r="W74" s="18">
        <f t="shared" si="11"/>
        <v>0.99999999959249231</v>
      </c>
    </row>
    <row r="75" spans="2:23" x14ac:dyDescent="0.25">
      <c r="B75" s="17">
        <f t="shared" si="12"/>
        <v>24</v>
      </c>
      <c r="C75" s="17">
        <f t="shared" si="7"/>
        <v>3.7544791494509283E-10</v>
      </c>
      <c r="S75" s="17">
        <f t="shared" si="13"/>
        <v>24</v>
      </c>
      <c r="T75" s="19">
        <f t="shared" si="8"/>
        <v>3.7544791494509258E-10</v>
      </c>
      <c r="U75" s="18">
        <f t="shared" si="9"/>
        <v>9.0107499586822227E-9</v>
      </c>
      <c r="V75" s="18">
        <f t="shared" si="10"/>
        <v>1.0221569484380146E-7</v>
      </c>
      <c r="W75" s="18">
        <f t="shared" si="11"/>
        <v>0.99999999996794031</v>
      </c>
    </row>
    <row r="76" spans="2:23" x14ac:dyDescent="0.25">
      <c r="B76" s="17">
        <f t="shared" si="12"/>
        <v>25</v>
      </c>
      <c r="C76" s="17">
        <f t="shared" si="7"/>
        <v>3.0035833195607431E-11</v>
      </c>
      <c r="S76" s="17">
        <f t="shared" si="13"/>
        <v>25</v>
      </c>
      <c r="T76" s="19">
        <f t="shared" si="8"/>
        <v>3.0035833195607386E-11</v>
      </c>
      <c r="U76" s="18">
        <f t="shared" si="9"/>
        <v>7.5089582989018464E-10</v>
      </c>
      <c r="V76" s="18">
        <f t="shared" si="10"/>
        <v>9.1984739161547625E-9</v>
      </c>
      <c r="W76" s="18">
        <f t="shared" si="11"/>
        <v>0.99999999999797606</v>
      </c>
    </row>
    <row r="77" spans="2:23" x14ac:dyDescent="0.25">
      <c r="B77" s="17">
        <f t="shared" si="12"/>
        <v>26</v>
      </c>
      <c r="C77" s="17">
        <f t="shared" si="7"/>
        <v>1.9253739227953485E-12</v>
      </c>
      <c r="S77" s="17">
        <f t="shared" si="13"/>
        <v>26</v>
      </c>
      <c r="T77" s="19">
        <f t="shared" si="8"/>
        <v>1.9253739227953558E-12</v>
      </c>
      <c r="U77" s="18">
        <f t="shared" si="9"/>
        <v>5.0059721992679252E-11</v>
      </c>
      <c r="V77" s="18">
        <f t="shared" si="10"/>
        <v>6.5895922507671048E-10</v>
      </c>
      <c r="W77" s="18">
        <f t="shared" si="11"/>
        <v>0.99999999999990141</v>
      </c>
    </row>
    <row r="78" spans="2:23" x14ac:dyDescent="0.25">
      <c r="B78" s="17">
        <f t="shared" si="12"/>
        <v>27</v>
      </c>
      <c r="C78" s="17">
        <f t="shared" si="7"/>
        <v>9.5080193718288784E-14</v>
      </c>
      <c r="S78" s="17">
        <f t="shared" si="13"/>
        <v>27</v>
      </c>
      <c r="T78" s="19">
        <f t="shared" si="8"/>
        <v>9.5080193718289062E-14</v>
      </c>
      <c r="U78" s="18">
        <f t="shared" si="9"/>
        <v>2.5671652303938048E-12</v>
      </c>
      <c r="V78" s="18">
        <f t="shared" si="10"/>
        <v>3.6154243661379418E-11</v>
      </c>
      <c r="W78" s="18">
        <f t="shared" si="11"/>
        <v>0.99999999999999645</v>
      </c>
    </row>
    <row r="79" spans="2:23" x14ac:dyDescent="0.25">
      <c r="B79" s="17">
        <f t="shared" si="12"/>
        <v>28</v>
      </c>
      <c r="C79" s="17">
        <f t="shared" si="7"/>
        <v>3.3957212042245999E-15</v>
      </c>
      <c r="S79" s="17">
        <f t="shared" si="13"/>
        <v>28</v>
      </c>
      <c r="T79" s="19">
        <f t="shared" si="8"/>
        <v>3.3957212042246192E-15</v>
      </c>
      <c r="U79" s="18">
        <f t="shared" si="9"/>
        <v>9.508019371828934E-14</v>
      </c>
      <c r="V79" s="18">
        <f t="shared" si="10"/>
        <v>1.4270518360753962E-12</v>
      </c>
      <c r="W79" s="18">
        <f t="shared" si="11"/>
        <v>1</v>
      </c>
    </row>
    <row r="80" spans="2:23" x14ac:dyDescent="0.25">
      <c r="B80" s="17">
        <f t="shared" si="12"/>
        <v>29</v>
      </c>
      <c r="C80" s="17">
        <f t="shared" si="7"/>
        <v>7.8062556418956319E-17</v>
      </c>
      <c r="S80" s="17">
        <f t="shared" si="13"/>
        <v>29</v>
      </c>
      <c r="T80" s="19">
        <f t="shared" si="8"/>
        <v>7.8062556418956492E-17</v>
      </c>
      <c r="U80" s="18">
        <f t="shared" si="9"/>
        <v>2.2638141361497384E-15</v>
      </c>
      <c r="V80" s="18">
        <f t="shared" si="10"/>
        <v>3.6084416704662641E-14</v>
      </c>
      <c r="W80" s="18">
        <f t="shared" si="11"/>
        <v>1</v>
      </c>
    </row>
    <row r="81" spans="2:23" x14ac:dyDescent="0.25">
      <c r="B81" s="17">
        <f t="shared" si="12"/>
        <v>30</v>
      </c>
      <c r="C81" s="17">
        <f t="shared" si="7"/>
        <v>8.6736173798840355E-19</v>
      </c>
      <c r="S81" s="17">
        <f t="shared" si="13"/>
        <v>30</v>
      </c>
      <c r="T81" s="19">
        <f t="shared" si="8"/>
        <v>8.6736173798840509E-19</v>
      </c>
      <c r="U81" s="18">
        <f t="shared" si="9"/>
        <v>2.6020852139652153E-17</v>
      </c>
      <c r="V81" s="18">
        <f t="shared" si="10"/>
        <v>4.3910187985663008E-16</v>
      </c>
      <c r="W81" s="18">
        <f t="shared" si="11"/>
        <v>1</v>
      </c>
    </row>
    <row r="82" spans="2:23" x14ac:dyDescent="0.25">
      <c r="P82" s="8"/>
      <c r="Q82" s="8"/>
      <c r="R82" s="8"/>
      <c r="S82" s="13" t="s">
        <v>22</v>
      </c>
      <c r="T82" s="14">
        <f>SUM(T51:T81)</f>
        <v>1</v>
      </c>
      <c r="U82" s="15">
        <f>SUM(U51:U81)</f>
        <v>7.5000000000000009</v>
      </c>
      <c r="V82" s="15">
        <f>SUM(V51:V81)</f>
        <v>5.6250000000000009</v>
      </c>
      <c r="W82" s="16">
        <f>SUM(W51:W81)</f>
        <v>23.5</v>
      </c>
    </row>
    <row r="83" spans="2:23" ht="18.75" x14ac:dyDescent="0.3">
      <c r="P83" s="8"/>
      <c r="Q83" s="8"/>
      <c r="R83" s="8"/>
      <c r="S83" s="22"/>
      <c r="T83" s="23"/>
      <c r="U83" s="23"/>
      <c r="V83" s="23"/>
      <c r="W83" s="24"/>
    </row>
    <row r="84" spans="2:23" ht="18.75" x14ac:dyDescent="0.3">
      <c r="P84" s="8"/>
      <c r="Q84" s="8"/>
      <c r="R84" s="8"/>
      <c r="S84" s="22"/>
      <c r="T84" s="22" t="s">
        <v>31</v>
      </c>
      <c r="U84" s="22"/>
      <c r="V84" s="23">
        <f t="shared" ref="V84" si="14">AVERAGE($S51:$S81)</f>
        <v>15</v>
      </c>
      <c r="W84" s="24"/>
    </row>
    <row r="85" spans="2:23" ht="18.75" x14ac:dyDescent="0.3">
      <c r="P85" s="8"/>
      <c r="Q85" s="8"/>
      <c r="R85" s="8"/>
      <c r="S85" s="22"/>
      <c r="T85" s="23"/>
      <c r="U85" s="23"/>
      <c r="V85" s="23"/>
      <c r="W85" s="24"/>
    </row>
    <row r="86" spans="2:23" ht="18.75" customHeight="1" x14ac:dyDescent="0.3">
      <c r="E86" s="65" t="s">
        <v>32</v>
      </c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8"/>
      <c r="S86" s="22"/>
      <c r="T86" s="22" t="s">
        <v>20</v>
      </c>
      <c r="U86" s="22"/>
      <c r="V86" s="25">
        <f>U82</f>
        <v>7.5000000000000009</v>
      </c>
      <c r="W86" s="24"/>
    </row>
    <row r="87" spans="2:23" ht="18.75" customHeight="1" x14ac:dyDescent="0.3"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8"/>
      <c r="S87" s="22"/>
      <c r="T87" s="23"/>
      <c r="U87" s="23"/>
      <c r="V87" s="23"/>
      <c r="W87" s="24"/>
    </row>
    <row r="88" spans="2:23" ht="18.75" customHeight="1" x14ac:dyDescent="0.3"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8"/>
      <c r="S88" s="22"/>
      <c r="T88" s="22" t="s">
        <v>21</v>
      </c>
      <c r="U88" s="22"/>
      <c r="V88" s="26">
        <f>V82</f>
        <v>5.6250000000000009</v>
      </c>
      <c r="W88" s="24"/>
    </row>
    <row r="89" spans="2:23" ht="18.75" customHeight="1" x14ac:dyDescent="0.3"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8"/>
      <c r="S89" s="22"/>
      <c r="T89" s="23"/>
      <c r="U89" s="23"/>
      <c r="V89" s="23"/>
      <c r="W89" s="24"/>
    </row>
    <row r="90" spans="2:23" ht="18.75" customHeight="1" x14ac:dyDescent="0.3"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8"/>
      <c r="S90" s="22"/>
      <c r="T90" s="93" t="s">
        <v>23</v>
      </c>
      <c r="U90" s="93"/>
      <c r="V90" s="26">
        <f>SQRT(V88)</f>
        <v>2.3717082451262845</v>
      </c>
      <c r="W90" s="24"/>
    </row>
    <row r="91" spans="2:23" ht="18.75" customHeight="1" x14ac:dyDescent="0.3"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S91" s="24"/>
      <c r="T91" s="24"/>
      <c r="U91" s="24"/>
      <c r="V91" s="24"/>
      <c r="W91" s="24"/>
    </row>
    <row r="92" spans="2:23" ht="18.75" x14ac:dyDescent="0.3">
      <c r="S92" s="22"/>
      <c r="T92" s="22" t="s">
        <v>30</v>
      </c>
      <c r="U92" s="22"/>
      <c r="V92" s="23">
        <v>7</v>
      </c>
      <c r="W92" s="22"/>
    </row>
    <row r="93" spans="2:23" ht="18.75" x14ac:dyDescent="0.3">
      <c r="S93" s="24"/>
      <c r="T93" s="24"/>
      <c r="U93" s="24"/>
      <c r="V93" s="24"/>
      <c r="W93" s="24"/>
    </row>
    <row r="97" spans="2:23" ht="15.75" thickBot="1" x14ac:dyDescent="0.3"/>
    <row r="98" spans="2:23" x14ac:dyDescent="0.25">
      <c r="B98" s="69" t="s">
        <v>0</v>
      </c>
      <c r="C98" s="85" t="s">
        <v>1</v>
      </c>
      <c r="S98" s="69" t="s">
        <v>25</v>
      </c>
      <c r="T98" s="71" t="s">
        <v>26</v>
      </c>
      <c r="U98" s="71" t="s">
        <v>27</v>
      </c>
      <c r="V98" s="71" t="s">
        <v>28</v>
      </c>
      <c r="W98" s="67" t="s">
        <v>24</v>
      </c>
    </row>
    <row r="99" spans="2:23" x14ac:dyDescent="0.25">
      <c r="B99" s="70"/>
      <c r="C99" s="85"/>
      <c r="S99" s="70"/>
      <c r="T99" s="72"/>
      <c r="U99" s="72"/>
      <c r="V99" s="72"/>
      <c r="W99" s="68"/>
    </row>
    <row r="100" spans="2:23" x14ac:dyDescent="0.25">
      <c r="B100" s="17">
        <v>0</v>
      </c>
      <c r="C100" s="17">
        <f>_xlfn.NORM.DIST(B100,7.5,2.372,FALSE)</f>
        <v>1.1346374632259016E-3</v>
      </c>
      <c r="S100" s="17">
        <v>0</v>
      </c>
      <c r="T100" s="17">
        <f>_xlfn.NORM.DIST(S100,7.5,2.372,FALSE)</f>
        <v>1.1346374632259016E-3</v>
      </c>
      <c r="U100" s="18">
        <f>(S100*T100)</f>
        <v>0</v>
      </c>
      <c r="V100" s="18">
        <f>(S100-$U$82)^2*T100</f>
        <v>6.3823357306456982E-2</v>
      </c>
      <c r="W100" s="18">
        <f>_xlfn.NORM.DIST(S100,7.5,2.372,TRUE)</f>
        <v>7.8374731329978965E-4</v>
      </c>
    </row>
    <row r="101" spans="2:23" x14ac:dyDescent="0.25">
      <c r="B101" s="17">
        <f>B100+1</f>
        <v>1</v>
      </c>
      <c r="C101" s="17">
        <f t="shared" ref="C101:C130" si="15">_xlfn.NORM.DIST(B101,7.5,2.372,FALSE)</f>
        <v>3.9371279679956926E-3</v>
      </c>
      <c r="S101" s="17">
        <f>S100+1</f>
        <v>1</v>
      </c>
      <c r="T101" s="17">
        <f t="shared" ref="T101:T130" si="16">_xlfn.NORM.DIST(S101,7.5,2.372,FALSE)</f>
        <v>3.9371279679956926E-3</v>
      </c>
      <c r="U101" s="18">
        <f t="shared" ref="U101:U130" si="17">(S101*T101)</f>
        <v>3.9371279679956926E-3</v>
      </c>
      <c r="V101" s="18">
        <f t="shared" ref="V101:V130" si="18">(S101-$U$82)^2*T101</f>
        <v>0.16634365664781806</v>
      </c>
      <c r="W101" s="18">
        <f t="shared" ref="W101:W130" si="19">_xlfn.NORM.DIST(S101,7.5,2.372,TRUE)</f>
        <v>3.0691233072716469E-3</v>
      </c>
    </row>
    <row r="102" spans="2:23" x14ac:dyDescent="0.25">
      <c r="B102" s="17">
        <f t="shared" ref="B102:B130" si="20">B101+1</f>
        <v>2</v>
      </c>
      <c r="C102" s="17">
        <f t="shared" si="15"/>
        <v>1.1437023850599366E-2</v>
      </c>
      <c r="S102" s="17">
        <f t="shared" ref="S102:S130" si="21">S101+1</f>
        <v>2</v>
      </c>
      <c r="T102" s="17">
        <f t="shared" si="16"/>
        <v>1.1437023850599366E-2</v>
      </c>
      <c r="U102" s="18">
        <f t="shared" si="17"/>
        <v>2.2874047701198733E-2</v>
      </c>
      <c r="V102" s="18">
        <f t="shared" si="18"/>
        <v>0.34596997148063097</v>
      </c>
      <c r="W102" s="18">
        <f t="shared" si="19"/>
        <v>1.0205155601780062E-2</v>
      </c>
    </row>
    <row r="103" spans="2:23" x14ac:dyDescent="0.25">
      <c r="B103" s="17">
        <f t="shared" si="20"/>
        <v>3</v>
      </c>
      <c r="C103" s="17">
        <f t="shared" si="15"/>
        <v>2.7813625755251776E-2</v>
      </c>
      <c r="S103" s="17">
        <f t="shared" si="21"/>
        <v>3</v>
      </c>
      <c r="T103" s="17">
        <f t="shared" si="16"/>
        <v>2.7813625755251776E-2</v>
      </c>
      <c r="U103" s="18">
        <f t="shared" si="17"/>
        <v>8.3440877265755331E-2</v>
      </c>
      <c r="V103" s="18">
        <f t="shared" si="18"/>
        <v>0.56322592154384865</v>
      </c>
      <c r="W103" s="18">
        <f t="shared" si="19"/>
        <v>2.8905178829979887E-2</v>
      </c>
    </row>
    <row r="104" spans="2:23" x14ac:dyDescent="0.25">
      <c r="B104" s="17">
        <f t="shared" si="20"/>
        <v>4</v>
      </c>
      <c r="C104" s="17">
        <f t="shared" si="15"/>
        <v>5.6625659181624252E-2</v>
      </c>
      <c r="S104" s="17">
        <f t="shared" si="21"/>
        <v>4</v>
      </c>
      <c r="T104" s="17">
        <f t="shared" si="16"/>
        <v>5.6625659181624252E-2</v>
      </c>
      <c r="U104" s="18">
        <f t="shared" si="17"/>
        <v>0.22650263672649701</v>
      </c>
      <c r="V104" s="18">
        <f t="shared" si="18"/>
        <v>0.69366432497489749</v>
      </c>
      <c r="W104" s="18">
        <f t="shared" si="19"/>
        <v>7.0032628584759546E-2</v>
      </c>
    </row>
    <row r="105" spans="2:23" x14ac:dyDescent="0.25">
      <c r="B105" s="17">
        <f t="shared" si="20"/>
        <v>5</v>
      </c>
      <c r="C105" s="17">
        <f t="shared" si="15"/>
        <v>9.6511711803548006E-2</v>
      </c>
      <c r="S105" s="17">
        <f t="shared" si="21"/>
        <v>5</v>
      </c>
      <c r="T105" s="17">
        <f t="shared" si="16"/>
        <v>9.6511711803548006E-2</v>
      </c>
      <c r="U105" s="18">
        <f t="shared" si="17"/>
        <v>0.48255855901774003</v>
      </c>
      <c r="V105" s="18">
        <f t="shared" si="18"/>
        <v>0.60319819877217551</v>
      </c>
      <c r="W105" s="18">
        <f t="shared" si="19"/>
        <v>0.14594995143151604</v>
      </c>
    </row>
    <row r="106" spans="2:23" x14ac:dyDescent="0.25">
      <c r="B106" s="17">
        <f t="shared" si="20"/>
        <v>6</v>
      </c>
      <c r="C106" s="17">
        <f t="shared" si="15"/>
        <v>0.13770758137743999</v>
      </c>
      <c r="S106" s="17">
        <f t="shared" si="21"/>
        <v>6</v>
      </c>
      <c r="T106" s="17">
        <f t="shared" si="16"/>
        <v>0.13770758137743999</v>
      </c>
      <c r="U106" s="18">
        <f t="shared" si="17"/>
        <v>0.82624548826463995</v>
      </c>
      <c r="V106" s="18">
        <f t="shared" si="18"/>
        <v>0.30984205809924037</v>
      </c>
      <c r="W106" s="18">
        <f t="shared" si="19"/>
        <v>0.26357003788385602</v>
      </c>
    </row>
    <row r="107" spans="2:23" x14ac:dyDescent="0.25">
      <c r="B107" s="17">
        <f t="shared" si="20"/>
        <v>7</v>
      </c>
      <c r="C107" s="17">
        <f t="shared" si="15"/>
        <v>0.16449275204682801</v>
      </c>
      <c r="S107" s="17">
        <f t="shared" si="21"/>
        <v>7</v>
      </c>
      <c r="T107" s="17">
        <f t="shared" si="16"/>
        <v>0.16449275204682801</v>
      </c>
      <c r="U107" s="18">
        <f t="shared" si="17"/>
        <v>1.151449264327796</v>
      </c>
      <c r="V107" s="18">
        <f t="shared" si="18"/>
        <v>4.1123188011707147E-2</v>
      </c>
      <c r="W107" s="18">
        <f t="shared" si="19"/>
        <v>0.41652456434175567</v>
      </c>
    </row>
    <row r="108" spans="2:23" x14ac:dyDescent="0.25">
      <c r="B108" s="17">
        <f t="shared" si="20"/>
        <v>8</v>
      </c>
      <c r="C108" s="17">
        <f t="shared" si="15"/>
        <v>0.16449275204682801</v>
      </c>
      <c r="S108" s="17">
        <f t="shared" si="21"/>
        <v>8</v>
      </c>
      <c r="T108" s="17">
        <f t="shared" si="16"/>
        <v>0.16449275204682801</v>
      </c>
      <c r="U108" s="18">
        <f t="shared" si="17"/>
        <v>1.315942016374624</v>
      </c>
      <c r="V108" s="18">
        <f t="shared" si="18"/>
        <v>4.1123188011706856E-2</v>
      </c>
      <c r="W108" s="18">
        <f t="shared" si="19"/>
        <v>0.58347543565824433</v>
      </c>
    </row>
    <row r="109" spans="2:23" x14ac:dyDescent="0.25">
      <c r="B109" s="17">
        <f t="shared" si="20"/>
        <v>9</v>
      </c>
      <c r="C109" s="17">
        <f t="shared" si="15"/>
        <v>0.13770758137743999</v>
      </c>
      <c r="S109" s="17">
        <f t="shared" si="21"/>
        <v>9</v>
      </c>
      <c r="T109" s="17">
        <f t="shared" si="16"/>
        <v>0.13770758137743999</v>
      </c>
      <c r="U109" s="18">
        <f t="shared" si="17"/>
        <v>1.2393682323969599</v>
      </c>
      <c r="V109" s="18">
        <f t="shared" si="18"/>
        <v>0.30984205809923959</v>
      </c>
      <c r="W109" s="18">
        <f t="shared" si="19"/>
        <v>0.73642996211614398</v>
      </c>
    </row>
    <row r="110" spans="2:23" x14ac:dyDescent="0.25">
      <c r="B110" s="17">
        <f t="shared" si="20"/>
        <v>10</v>
      </c>
      <c r="C110" s="17">
        <f t="shared" si="15"/>
        <v>9.6511711803548006E-2</v>
      </c>
      <c r="S110" s="17">
        <f t="shared" si="21"/>
        <v>10</v>
      </c>
      <c r="T110" s="17">
        <f t="shared" si="16"/>
        <v>9.6511711803548006E-2</v>
      </c>
      <c r="U110" s="18">
        <f t="shared" si="17"/>
        <v>0.96511711803548006</v>
      </c>
      <c r="V110" s="18">
        <f t="shared" si="18"/>
        <v>0.60319819877217462</v>
      </c>
      <c r="W110" s="18">
        <f t="shared" si="19"/>
        <v>0.85405004856848399</v>
      </c>
    </row>
    <row r="111" spans="2:23" x14ac:dyDescent="0.25">
      <c r="B111" s="17">
        <f t="shared" si="20"/>
        <v>11</v>
      </c>
      <c r="C111" s="17">
        <f t="shared" si="15"/>
        <v>5.6625659181624252E-2</v>
      </c>
      <c r="S111" s="17">
        <f t="shared" si="21"/>
        <v>11</v>
      </c>
      <c r="T111" s="17">
        <f t="shared" si="16"/>
        <v>5.6625659181624252E-2</v>
      </c>
      <c r="U111" s="18">
        <f t="shared" si="17"/>
        <v>0.62288225099786676</v>
      </c>
      <c r="V111" s="18">
        <f t="shared" si="18"/>
        <v>0.69366432497489672</v>
      </c>
      <c r="W111" s="18">
        <f t="shared" si="19"/>
        <v>0.92996737141524044</v>
      </c>
    </row>
    <row r="112" spans="2:23" x14ac:dyDescent="0.25">
      <c r="B112" s="17">
        <f t="shared" si="20"/>
        <v>12</v>
      </c>
      <c r="C112" s="17">
        <f t="shared" si="15"/>
        <v>2.7813625755251776E-2</v>
      </c>
      <c r="S112" s="17">
        <f t="shared" si="21"/>
        <v>12</v>
      </c>
      <c r="T112" s="17">
        <f t="shared" si="16"/>
        <v>2.7813625755251776E-2</v>
      </c>
      <c r="U112" s="18">
        <f t="shared" si="17"/>
        <v>0.33376350906302132</v>
      </c>
      <c r="V112" s="18">
        <f t="shared" si="18"/>
        <v>0.56322592154384832</v>
      </c>
      <c r="W112" s="18">
        <f t="shared" si="19"/>
        <v>0.97109482117002011</v>
      </c>
    </row>
    <row r="113" spans="2:23" x14ac:dyDescent="0.25">
      <c r="B113" s="17">
        <f t="shared" si="20"/>
        <v>13</v>
      </c>
      <c r="C113" s="17">
        <f t="shared" si="15"/>
        <v>1.1437023850599366E-2</v>
      </c>
      <c r="S113" s="17">
        <f t="shared" si="21"/>
        <v>13</v>
      </c>
      <c r="T113" s="17">
        <f t="shared" si="16"/>
        <v>1.1437023850599366E-2</v>
      </c>
      <c r="U113" s="18">
        <f t="shared" si="17"/>
        <v>0.14868131005779175</v>
      </c>
      <c r="V113" s="18">
        <f t="shared" si="18"/>
        <v>0.34596997148063069</v>
      </c>
      <c r="W113" s="18">
        <f t="shared" si="19"/>
        <v>0.98979484439821996</v>
      </c>
    </row>
    <row r="114" spans="2:23" x14ac:dyDescent="0.25">
      <c r="B114" s="17">
        <f t="shared" si="20"/>
        <v>14</v>
      </c>
      <c r="C114" s="17">
        <f t="shared" si="15"/>
        <v>3.9371279679956926E-3</v>
      </c>
      <c r="S114" s="17">
        <f t="shared" si="21"/>
        <v>14</v>
      </c>
      <c r="T114" s="17">
        <f t="shared" si="16"/>
        <v>3.9371279679956926E-3</v>
      </c>
      <c r="U114" s="18">
        <f t="shared" si="17"/>
        <v>5.5119791551939697E-2</v>
      </c>
      <c r="V114" s="18">
        <f t="shared" si="18"/>
        <v>0.16634365664781794</v>
      </c>
      <c r="W114" s="18">
        <f t="shared" si="19"/>
        <v>0.9969308766927284</v>
      </c>
    </row>
    <row r="115" spans="2:23" x14ac:dyDescent="0.25">
      <c r="B115" s="17">
        <f t="shared" si="20"/>
        <v>15</v>
      </c>
      <c r="C115" s="17">
        <f t="shared" si="15"/>
        <v>1.1346374632259016E-3</v>
      </c>
      <c r="S115" s="17">
        <f t="shared" si="21"/>
        <v>15</v>
      </c>
      <c r="T115" s="17">
        <f t="shared" si="16"/>
        <v>1.1346374632259016E-3</v>
      </c>
      <c r="U115" s="18">
        <f t="shared" si="17"/>
        <v>1.7019561948388523E-2</v>
      </c>
      <c r="V115" s="18">
        <f t="shared" si="18"/>
        <v>6.3823357306456954E-2</v>
      </c>
      <c r="W115" s="18">
        <f t="shared" si="19"/>
        <v>0.99921625268670022</v>
      </c>
    </row>
    <row r="116" spans="2:23" x14ac:dyDescent="0.25">
      <c r="B116" s="17">
        <f t="shared" si="20"/>
        <v>16</v>
      </c>
      <c r="C116" s="17">
        <f t="shared" si="15"/>
        <v>2.7374474505727551E-4</v>
      </c>
      <c r="S116" s="17">
        <f t="shared" si="21"/>
        <v>16</v>
      </c>
      <c r="T116" s="17">
        <f t="shared" si="16"/>
        <v>2.7374474505727551E-4</v>
      </c>
      <c r="U116" s="18">
        <f t="shared" si="17"/>
        <v>4.3799159209164081E-3</v>
      </c>
      <c r="V116" s="18">
        <f t="shared" si="18"/>
        <v>1.9778057830388156E-2</v>
      </c>
      <c r="W116" s="18">
        <f t="shared" si="19"/>
        <v>0.99983047264657665</v>
      </c>
    </row>
    <row r="117" spans="2:23" x14ac:dyDescent="0.25">
      <c r="B117" s="17">
        <f t="shared" si="20"/>
        <v>17</v>
      </c>
      <c r="C117" s="17">
        <f t="shared" si="15"/>
        <v>5.5289867234115865E-5</v>
      </c>
      <c r="S117" s="17">
        <f t="shared" si="21"/>
        <v>17</v>
      </c>
      <c r="T117" s="17">
        <f t="shared" si="16"/>
        <v>5.5289867234115865E-5</v>
      </c>
      <c r="U117" s="18">
        <f t="shared" si="17"/>
        <v>9.3992774297996966E-4</v>
      </c>
      <c r="V117" s="18">
        <f t="shared" si="18"/>
        <v>4.9899105178789569E-3</v>
      </c>
      <c r="W117" s="18">
        <f t="shared" si="19"/>
        <v>0.99996899900092207</v>
      </c>
    </row>
    <row r="118" spans="2:23" x14ac:dyDescent="0.25">
      <c r="B118" s="17">
        <f t="shared" si="20"/>
        <v>18</v>
      </c>
      <c r="C118" s="17">
        <f t="shared" si="15"/>
        <v>9.3488111553356996E-6</v>
      </c>
      <c r="S118" s="17">
        <f t="shared" si="21"/>
        <v>18</v>
      </c>
      <c r="T118" s="17">
        <f t="shared" si="16"/>
        <v>9.3488111553356996E-6</v>
      </c>
      <c r="U118" s="18">
        <f t="shared" si="17"/>
        <v>1.6827860079604259E-4</v>
      </c>
      <c r="V118" s="18">
        <f t="shared" si="18"/>
        <v>1.0307064298757608E-3</v>
      </c>
      <c r="W118" s="18">
        <f t="shared" si="19"/>
        <v>0.99999521447919193</v>
      </c>
    </row>
    <row r="119" spans="2:23" x14ac:dyDescent="0.25">
      <c r="B119" s="17">
        <f t="shared" si="20"/>
        <v>19</v>
      </c>
      <c r="C119" s="17">
        <f t="shared" si="15"/>
        <v>1.3233609379471975E-6</v>
      </c>
      <c r="S119" s="17">
        <f t="shared" si="21"/>
        <v>19</v>
      </c>
      <c r="T119" s="17">
        <f t="shared" si="16"/>
        <v>1.3233609379471975E-6</v>
      </c>
      <c r="U119" s="18">
        <f t="shared" si="17"/>
        <v>2.5143857820996754E-5</v>
      </c>
      <c r="V119" s="18">
        <f t="shared" si="18"/>
        <v>1.7501448404351689E-4</v>
      </c>
      <c r="W119" s="18">
        <f t="shared" si="19"/>
        <v>0.99999937715830378</v>
      </c>
    </row>
    <row r="120" spans="2:23" x14ac:dyDescent="0.25">
      <c r="B120" s="17">
        <f t="shared" si="20"/>
        <v>20</v>
      </c>
      <c r="C120" s="17">
        <f t="shared" si="15"/>
        <v>1.5682356397389281E-7</v>
      </c>
      <c r="S120" s="17">
        <f t="shared" si="21"/>
        <v>20</v>
      </c>
      <c r="T120" s="17">
        <f t="shared" si="16"/>
        <v>1.5682356397389281E-7</v>
      </c>
      <c r="U120" s="18">
        <f t="shared" si="17"/>
        <v>3.1364712794778562E-6</v>
      </c>
      <c r="V120" s="18">
        <f t="shared" si="18"/>
        <v>2.4503681870920752E-5</v>
      </c>
      <c r="W120" s="18">
        <f t="shared" si="19"/>
        <v>0.99999993171915191</v>
      </c>
    </row>
    <row r="121" spans="2:23" x14ac:dyDescent="0.25">
      <c r="B121" s="17">
        <f t="shared" si="20"/>
        <v>21</v>
      </c>
      <c r="C121" s="17">
        <f t="shared" si="15"/>
        <v>1.5558058908136211E-8</v>
      </c>
      <c r="S121" s="17">
        <f t="shared" si="21"/>
        <v>21</v>
      </c>
      <c r="T121" s="17">
        <f t="shared" si="16"/>
        <v>1.5558058908136211E-8</v>
      </c>
      <c r="U121" s="18">
        <f t="shared" si="17"/>
        <v>3.2671923707086044E-7</v>
      </c>
      <c r="V121" s="18">
        <f t="shared" si="18"/>
        <v>2.8354562360078243E-6</v>
      </c>
      <c r="W121" s="18">
        <f t="shared" si="19"/>
        <v>0.99999999369989045</v>
      </c>
    </row>
    <row r="122" spans="2:23" x14ac:dyDescent="0.25">
      <c r="B122" s="17">
        <f t="shared" si="20"/>
        <v>22</v>
      </c>
      <c r="C122" s="17">
        <f t="shared" si="15"/>
        <v>1.2921430252534692E-9</v>
      </c>
      <c r="S122" s="17">
        <f t="shared" si="21"/>
        <v>22</v>
      </c>
      <c r="T122" s="17">
        <f t="shared" si="16"/>
        <v>1.2921430252534692E-9</v>
      </c>
      <c r="U122" s="18">
        <f t="shared" si="17"/>
        <v>2.8427146555576322E-8</v>
      </c>
      <c r="V122" s="18">
        <f t="shared" si="18"/>
        <v>2.7167307105954188E-7</v>
      </c>
      <c r="W122" s="18">
        <f t="shared" si="19"/>
        <v>0.99999999951107665</v>
      </c>
    </row>
    <row r="123" spans="2:23" x14ac:dyDescent="0.25">
      <c r="B123" s="17">
        <f t="shared" si="20"/>
        <v>23</v>
      </c>
      <c r="C123" s="17">
        <f t="shared" si="15"/>
        <v>8.9841469695895209E-11</v>
      </c>
      <c r="S123" s="17">
        <f t="shared" si="21"/>
        <v>23</v>
      </c>
      <c r="T123" s="17">
        <f t="shared" si="16"/>
        <v>8.9841469695895209E-11</v>
      </c>
      <c r="U123" s="18">
        <f t="shared" si="17"/>
        <v>2.0663538030055897E-9</v>
      </c>
      <c r="V123" s="18">
        <f t="shared" si="18"/>
        <v>2.1584413094438823E-8</v>
      </c>
      <c r="W123" s="18">
        <f t="shared" si="19"/>
        <v>0.99999999996810374</v>
      </c>
    </row>
    <row r="124" spans="2:23" x14ac:dyDescent="0.25">
      <c r="B124" s="17">
        <f t="shared" si="20"/>
        <v>24</v>
      </c>
      <c r="C124" s="17">
        <f t="shared" si="15"/>
        <v>5.2294280492463144E-12</v>
      </c>
      <c r="S124" s="17">
        <f t="shared" si="21"/>
        <v>24</v>
      </c>
      <c r="T124" s="17">
        <f t="shared" si="16"/>
        <v>5.2294280492463144E-12</v>
      </c>
      <c r="U124" s="18">
        <f t="shared" si="17"/>
        <v>1.2550627318191155E-10</v>
      </c>
      <c r="V124" s="18">
        <f t="shared" si="18"/>
        <v>1.4237117864073091E-9</v>
      </c>
      <c r="W124" s="18">
        <f t="shared" si="19"/>
        <v>0.99999999999825162</v>
      </c>
    </row>
    <row r="125" spans="2:23" x14ac:dyDescent="0.25">
      <c r="B125" s="17">
        <f t="shared" si="20"/>
        <v>25</v>
      </c>
      <c r="C125" s="17">
        <f t="shared" si="15"/>
        <v>2.5482534459169785E-13</v>
      </c>
      <c r="S125" s="17">
        <f t="shared" si="21"/>
        <v>25</v>
      </c>
      <c r="T125" s="17">
        <f t="shared" si="16"/>
        <v>2.5482534459169785E-13</v>
      </c>
      <c r="U125" s="18">
        <f t="shared" si="17"/>
        <v>6.3706336147924462E-12</v>
      </c>
      <c r="V125" s="18">
        <f t="shared" si="18"/>
        <v>7.8040261781207463E-11</v>
      </c>
      <c r="W125" s="18">
        <f t="shared" si="19"/>
        <v>0.99999999999991951</v>
      </c>
    </row>
    <row r="126" spans="2:23" x14ac:dyDescent="0.25">
      <c r="B126" s="17">
        <f t="shared" si="20"/>
        <v>26</v>
      </c>
      <c r="C126" s="17">
        <f t="shared" si="15"/>
        <v>1.0395422196927907E-14</v>
      </c>
      <c r="S126" s="17">
        <f t="shared" si="21"/>
        <v>26</v>
      </c>
      <c r="T126" s="17">
        <f t="shared" si="16"/>
        <v>1.0395422196927907E-14</v>
      </c>
      <c r="U126" s="18">
        <f t="shared" si="17"/>
        <v>2.702809771201256E-13</v>
      </c>
      <c r="V126" s="18">
        <f t="shared" si="18"/>
        <v>3.5578332468985762E-12</v>
      </c>
      <c r="W126" s="18">
        <f t="shared" si="19"/>
        <v>0.99999999999999689</v>
      </c>
    </row>
    <row r="127" spans="2:23" x14ac:dyDescent="0.25">
      <c r="B127" s="17">
        <f t="shared" si="20"/>
        <v>27</v>
      </c>
      <c r="C127" s="17">
        <f t="shared" si="15"/>
        <v>3.5501992551027848E-16</v>
      </c>
      <c r="S127" s="17">
        <f t="shared" si="21"/>
        <v>27</v>
      </c>
      <c r="T127" s="17">
        <f t="shared" si="16"/>
        <v>3.5501992551027848E-16</v>
      </c>
      <c r="U127" s="18">
        <f t="shared" si="17"/>
        <v>9.5855379887775183E-15</v>
      </c>
      <c r="V127" s="18">
        <f t="shared" si="18"/>
        <v>1.3499632667528339E-13</v>
      </c>
      <c r="W127" s="18">
        <f t="shared" si="19"/>
        <v>0.99999999999999989</v>
      </c>
    </row>
    <row r="128" spans="2:23" ht="15" customHeight="1" x14ac:dyDescent="0.25">
      <c r="B128" s="17">
        <f t="shared" si="20"/>
        <v>28</v>
      </c>
      <c r="C128" s="17">
        <f t="shared" si="15"/>
        <v>1.015019553710102E-17</v>
      </c>
      <c r="E128" s="65" t="s">
        <v>35</v>
      </c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S128" s="17">
        <f t="shared" si="21"/>
        <v>28</v>
      </c>
      <c r="T128" s="17">
        <f t="shared" si="16"/>
        <v>1.015019553710102E-17</v>
      </c>
      <c r="U128" s="18">
        <f t="shared" si="17"/>
        <v>2.8420547503882859E-16</v>
      </c>
      <c r="V128" s="18">
        <f t="shared" si="18"/>
        <v>4.2656196744667041E-15</v>
      </c>
      <c r="W128" s="18">
        <f t="shared" si="19"/>
        <v>1</v>
      </c>
    </row>
    <row r="129" spans="2:23" ht="15" customHeight="1" x14ac:dyDescent="0.25">
      <c r="B129" s="17">
        <f t="shared" si="20"/>
        <v>29</v>
      </c>
      <c r="C129" s="17">
        <f t="shared" si="15"/>
        <v>2.4294455672046097E-19</v>
      </c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S129" s="17">
        <f t="shared" si="21"/>
        <v>29</v>
      </c>
      <c r="T129" s="17">
        <f t="shared" si="16"/>
        <v>2.4294455672046097E-19</v>
      </c>
      <c r="U129" s="18">
        <f t="shared" si="17"/>
        <v>7.0453921448933677E-18</v>
      </c>
      <c r="V129" s="18">
        <f t="shared" si="18"/>
        <v>1.1230112134403307E-16</v>
      </c>
      <c r="W129" s="18">
        <f t="shared" si="19"/>
        <v>1</v>
      </c>
    </row>
    <row r="130" spans="2:23" x14ac:dyDescent="0.25">
      <c r="B130" s="17">
        <f t="shared" si="20"/>
        <v>30</v>
      </c>
      <c r="C130" s="17">
        <f t="shared" si="15"/>
        <v>4.8680050621167805E-21</v>
      </c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S130" s="17">
        <f t="shared" si="21"/>
        <v>30</v>
      </c>
      <c r="T130" s="17">
        <f t="shared" si="16"/>
        <v>4.8680050621167805E-21</v>
      </c>
      <c r="U130" s="18">
        <f t="shared" si="17"/>
        <v>1.460401518635034E-19</v>
      </c>
      <c r="V130" s="18">
        <f t="shared" si="18"/>
        <v>2.46442756269662E-18</v>
      </c>
      <c r="W130" s="18">
        <f t="shared" si="19"/>
        <v>1</v>
      </c>
    </row>
    <row r="131" spans="2:23" x14ac:dyDescent="0.25"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S131" s="13" t="s">
        <v>22</v>
      </c>
      <c r="T131" s="14">
        <f>SUM(T100:T130)</f>
        <v>0.99966011944651334</v>
      </c>
      <c r="U131" s="15">
        <f>SUM(U100:U130)</f>
        <v>7.5004185516363835</v>
      </c>
      <c r="V131" s="15">
        <f>SUM(V100:V130)</f>
        <v>5.6003826768367748</v>
      </c>
      <c r="W131" s="16">
        <f>SUM(W100:W130)</f>
        <v>22.999793988181384</v>
      </c>
    </row>
    <row r="132" spans="2:23" ht="18.75" x14ac:dyDescent="0.3"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S132" s="22"/>
      <c r="T132" s="23"/>
      <c r="U132" s="23"/>
      <c r="V132" s="23"/>
      <c r="W132" s="24"/>
    </row>
    <row r="133" spans="2:23" ht="18.75" x14ac:dyDescent="0.3"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S133" s="22"/>
      <c r="T133" s="22" t="s">
        <v>31</v>
      </c>
      <c r="U133" s="22"/>
      <c r="V133" s="23">
        <f t="shared" ref="V133" si="22">AVERAGE($S100:$S130)</f>
        <v>15</v>
      </c>
      <c r="W133" s="24"/>
    </row>
    <row r="134" spans="2:23" ht="18.75" x14ac:dyDescent="0.3"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S134" s="22"/>
      <c r="T134" s="23"/>
      <c r="U134" s="23"/>
      <c r="V134" s="23"/>
      <c r="W134" s="24"/>
    </row>
    <row r="135" spans="2:23" ht="18.75" x14ac:dyDescent="0.3">
      <c r="S135" s="22"/>
      <c r="T135" s="22" t="s">
        <v>20</v>
      </c>
      <c r="U135" s="22"/>
      <c r="V135" s="25">
        <f>U131</f>
        <v>7.5004185516363835</v>
      </c>
      <c r="W135" s="24"/>
    </row>
    <row r="136" spans="2:23" ht="18.75" x14ac:dyDescent="0.3">
      <c r="S136" s="22"/>
      <c r="T136" s="23"/>
      <c r="U136" s="23"/>
      <c r="V136" s="23"/>
      <c r="W136" s="24"/>
    </row>
    <row r="137" spans="2:23" ht="18.75" x14ac:dyDescent="0.3">
      <c r="E137" s="57" t="s">
        <v>43</v>
      </c>
      <c r="F137" s="58"/>
      <c r="G137" s="58"/>
      <c r="H137" s="58"/>
      <c r="I137" s="58"/>
      <c r="J137" s="58"/>
      <c r="K137" s="58"/>
      <c r="L137" s="59"/>
      <c r="S137" s="22"/>
      <c r="T137" s="22" t="s">
        <v>21</v>
      </c>
      <c r="U137" s="22"/>
      <c r="V137" s="26">
        <f>V131</f>
        <v>5.6003826768367748</v>
      </c>
      <c r="W137" s="24"/>
    </row>
    <row r="138" spans="2:23" ht="18.75" x14ac:dyDescent="0.3">
      <c r="E138" s="60"/>
      <c r="F138" s="61"/>
      <c r="G138" s="61"/>
      <c r="H138" s="61"/>
      <c r="I138" s="61"/>
      <c r="J138" s="61"/>
      <c r="K138" s="61"/>
      <c r="L138" s="62"/>
      <c r="S138" s="22"/>
      <c r="T138" s="23"/>
      <c r="U138" s="23"/>
      <c r="V138" s="23"/>
      <c r="W138" s="24"/>
    </row>
    <row r="139" spans="2:23" ht="18.75" x14ac:dyDescent="0.3">
      <c r="E139" s="60"/>
      <c r="F139" s="61"/>
      <c r="G139" s="61"/>
      <c r="H139" s="61"/>
      <c r="I139" s="61"/>
      <c r="J139" s="61"/>
      <c r="K139" s="61"/>
      <c r="L139" s="62"/>
      <c r="S139" s="22"/>
      <c r="T139" s="93" t="s">
        <v>23</v>
      </c>
      <c r="U139" s="93"/>
      <c r="V139" s="26">
        <f>SQRT(V137)</f>
        <v>2.3665127670977766</v>
      </c>
      <c r="W139" s="24"/>
    </row>
    <row r="140" spans="2:23" ht="18.75" x14ac:dyDescent="0.3">
      <c r="E140" s="60"/>
      <c r="F140" s="61"/>
      <c r="G140" s="61"/>
      <c r="H140" s="61"/>
      <c r="I140" s="61"/>
      <c r="J140" s="61"/>
      <c r="K140" s="61"/>
      <c r="L140" s="62"/>
      <c r="S140" s="24"/>
      <c r="T140" s="24"/>
      <c r="U140" s="24"/>
      <c r="V140" s="24"/>
      <c r="W140" s="24"/>
    </row>
    <row r="141" spans="2:23" ht="18.75" x14ac:dyDescent="0.3">
      <c r="E141" s="60"/>
      <c r="F141" s="61"/>
      <c r="G141" s="61"/>
      <c r="H141" s="61"/>
      <c r="I141" s="61"/>
      <c r="J141" s="61"/>
      <c r="K141" s="61"/>
      <c r="L141" s="62"/>
      <c r="S141" s="22"/>
      <c r="T141" s="22" t="s">
        <v>30</v>
      </c>
      <c r="U141" s="22"/>
      <c r="V141" s="23">
        <v>7.5</v>
      </c>
      <c r="W141" s="23"/>
    </row>
    <row r="142" spans="2:23" ht="19.5" thickBot="1" x14ac:dyDescent="0.35">
      <c r="E142" s="30" t="s">
        <v>36</v>
      </c>
      <c r="F142" s="31"/>
      <c r="G142" s="31"/>
      <c r="H142" s="31"/>
      <c r="I142" s="31"/>
      <c r="J142" s="31"/>
      <c r="K142" s="32"/>
      <c r="L142" s="33"/>
      <c r="S142" s="24"/>
      <c r="T142" s="24"/>
      <c r="U142" s="24"/>
      <c r="V142" s="24"/>
      <c r="W142" s="24"/>
    </row>
    <row r="143" spans="2:23" ht="19.5" thickBot="1" x14ac:dyDescent="0.35">
      <c r="E143" s="34" t="s">
        <v>44</v>
      </c>
      <c r="F143" s="35">
        <v>2.367</v>
      </c>
      <c r="G143" s="36"/>
      <c r="H143" s="36"/>
      <c r="I143" s="56"/>
      <c r="J143" s="31"/>
      <c r="K143" s="66" t="s">
        <v>37</v>
      </c>
      <c r="L143" s="66"/>
      <c r="S143" s="27"/>
      <c r="T143" s="27"/>
      <c r="U143" s="27"/>
      <c r="V143" s="27"/>
      <c r="W143" s="27"/>
    </row>
    <row r="144" spans="2:23" ht="19.5" thickBot="1" x14ac:dyDescent="0.35">
      <c r="E144" s="37"/>
      <c r="F144" s="36"/>
      <c r="G144" s="36"/>
      <c r="H144" s="36"/>
      <c r="I144" s="36"/>
      <c r="J144" s="31"/>
      <c r="K144" s="38" t="s">
        <v>38</v>
      </c>
      <c r="L144" s="38" t="s">
        <v>39</v>
      </c>
    </row>
    <row r="145" spans="5:12" ht="19.5" thickBot="1" x14ac:dyDescent="0.35">
      <c r="E145" s="39" t="s">
        <v>45</v>
      </c>
      <c r="F145" s="35">
        <v>1.5</v>
      </c>
      <c r="G145" s="36"/>
      <c r="H145" s="40" t="s">
        <v>46</v>
      </c>
      <c r="I145" s="41">
        <v>0.95</v>
      </c>
      <c r="J145" s="31"/>
      <c r="K145" s="42">
        <v>1.9561044987973402</v>
      </c>
      <c r="L145" s="43">
        <f>_xlfn.NORM.S.DIST(K145,TRUE)-0.5</f>
        <v>0.47477357734531422</v>
      </c>
    </row>
    <row r="146" spans="5:12" ht="18.75" x14ac:dyDescent="0.3">
      <c r="E146" s="44" t="s">
        <v>40</v>
      </c>
      <c r="F146" s="36"/>
      <c r="G146" s="36"/>
      <c r="H146" s="45"/>
      <c r="I146" s="46"/>
      <c r="J146" s="31"/>
      <c r="K146" s="31"/>
      <c r="L146" s="47"/>
    </row>
    <row r="147" spans="5:12" ht="18.75" x14ac:dyDescent="0.3">
      <c r="E147" s="48" t="s">
        <v>41</v>
      </c>
      <c r="F147" s="49">
        <f>1-I145</f>
        <v>5.0000000000000044E-2</v>
      </c>
      <c r="G147" s="36"/>
      <c r="H147" s="45"/>
      <c r="I147" s="46"/>
      <c r="J147" s="31"/>
      <c r="K147" s="31"/>
      <c r="L147" s="47"/>
    </row>
    <row r="148" spans="5:12" ht="18.75" x14ac:dyDescent="0.3">
      <c r="E148" s="50"/>
      <c r="F148" s="36"/>
      <c r="G148" s="36"/>
      <c r="H148" s="36"/>
      <c r="I148" s="36"/>
      <c r="J148" s="31"/>
      <c r="K148" s="31"/>
      <c r="L148" s="47"/>
    </row>
    <row r="149" spans="5:12" ht="18.75" x14ac:dyDescent="0.3">
      <c r="E149" s="51" t="s">
        <v>47</v>
      </c>
      <c r="F149" s="52">
        <f>(1-F147)/2</f>
        <v>0.47499999999999998</v>
      </c>
      <c r="G149" s="36"/>
      <c r="H149" s="36"/>
      <c r="I149" s="36"/>
      <c r="J149" s="31"/>
      <c r="K149" s="31"/>
      <c r="L149" s="47"/>
    </row>
    <row r="150" spans="5:12" ht="18.75" x14ac:dyDescent="0.3">
      <c r="E150" s="30"/>
      <c r="F150" s="36"/>
      <c r="G150" s="36"/>
      <c r="H150" s="36"/>
      <c r="I150" s="36"/>
      <c r="J150" s="31"/>
      <c r="K150" s="31"/>
      <c r="L150" s="47"/>
    </row>
    <row r="151" spans="5:12" ht="18.75" x14ac:dyDescent="0.3">
      <c r="E151" s="63" t="s">
        <v>42</v>
      </c>
      <c r="F151" s="64"/>
      <c r="G151" s="64"/>
      <c r="H151" s="64"/>
      <c r="I151" s="53">
        <f>ROUND((K145*F143/F145)^2,0)</f>
        <v>10</v>
      </c>
      <c r="J151" s="54"/>
      <c r="K151" s="54"/>
      <c r="L151" s="55"/>
    </row>
  </sheetData>
  <mergeCells count="42">
    <mergeCell ref="B98:B99"/>
    <mergeCell ref="C98:C99"/>
    <mergeCell ref="T25:T28"/>
    <mergeCell ref="U25:U28"/>
    <mergeCell ref="V25:V28"/>
    <mergeCell ref="T29:T30"/>
    <mergeCell ref="U29:U30"/>
    <mergeCell ref="V29:V30"/>
    <mergeCell ref="G58:G59"/>
    <mergeCell ref="E86:Q91"/>
    <mergeCell ref="T90:U90"/>
    <mergeCell ref="U98:U99"/>
    <mergeCell ref="V98:V99"/>
    <mergeCell ref="S98:S99"/>
    <mergeCell ref="T98:T99"/>
    <mergeCell ref="B1:O2"/>
    <mergeCell ref="B4:O4"/>
    <mergeCell ref="E54:E57"/>
    <mergeCell ref="F54:F57"/>
    <mergeCell ref="G54:G57"/>
    <mergeCell ref="E10:E13"/>
    <mergeCell ref="F10:F13"/>
    <mergeCell ref="G10:G13"/>
    <mergeCell ref="E14:E15"/>
    <mergeCell ref="F14:F15"/>
    <mergeCell ref="G14:G15"/>
    <mergeCell ref="I52:P59"/>
    <mergeCell ref="B49:B50"/>
    <mergeCell ref="C49:C50"/>
    <mergeCell ref="E58:E59"/>
    <mergeCell ref="F58:F59"/>
    <mergeCell ref="E137:L141"/>
    <mergeCell ref="E151:H151"/>
    <mergeCell ref="E128:Q134"/>
    <mergeCell ref="K143:L143"/>
    <mergeCell ref="W49:W50"/>
    <mergeCell ref="S49:S50"/>
    <mergeCell ref="T49:T50"/>
    <mergeCell ref="U49:U50"/>
    <mergeCell ref="V49:V50"/>
    <mergeCell ref="W98:W99"/>
    <mergeCell ref="T139:U13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DIST BINOMIALE</vt:lpstr>
      <vt:lpstr>Foglio2</vt:lpstr>
      <vt:lpstr>Foglio3</vt:lpstr>
      <vt:lpstr>n</vt:lpstr>
      <vt:lpstr>p</vt:lpstr>
      <vt:lpstr>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2012-11-29T15:39:28Z</dcterms:created>
  <dcterms:modified xsi:type="dcterms:W3CDTF">2013-01-30T17:31:10Z</dcterms:modified>
</cp:coreProperties>
</file>