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ONDIZIONI DRENATE" sheetId="1" r:id="rId1"/>
    <sheet name="CONDIZIONI NON DRENATE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F27" i="2" l="1"/>
  <c r="F24" i="2"/>
  <c r="F22" i="2"/>
  <c r="F42" i="1" l="1"/>
  <c r="F40" i="1"/>
  <c r="F32" i="2" l="1"/>
  <c r="F30" i="2"/>
  <c r="F28" i="2"/>
  <c r="F34" i="2"/>
  <c r="K26" i="2"/>
  <c r="F25" i="2"/>
  <c r="K24" i="2"/>
  <c r="F45" i="1"/>
  <c r="F52" i="1" s="1"/>
  <c r="K42" i="1"/>
  <c r="F50" i="1"/>
  <c r="F48" i="1"/>
  <c r="E7" i="1"/>
  <c r="K4" i="1" s="1"/>
  <c r="H7" i="1" l="1"/>
  <c r="K7" i="1"/>
  <c r="F43" i="1" l="1"/>
  <c r="F26" i="1"/>
  <c r="F31" i="1" s="1"/>
  <c r="F28" i="1"/>
  <c r="F33" i="1" s="1"/>
  <c r="F46" i="1"/>
  <c r="F29" i="1"/>
</calcChain>
</file>

<file path=xl/sharedStrings.xml><?xml version="1.0" encoding="utf-8"?>
<sst xmlns="http://schemas.openxmlformats.org/spreadsheetml/2006/main" count="132" uniqueCount="52">
  <si>
    <t>FONDAZIONE RETTANGOLARE</t>
  </si>
  <si>
    <t>TERZAGHI</t>
  </si>
  <si>
    <r>
      <t>N</t>
    </r>
    <r>
      <rPr>
        <b/>
        <sz val="10"/>
        <rFont val="Symbol"/>
        <family val="1"/>
        <charset val="2"/>
      </rPr>
      <t>g=</t>
    </r>
  </si>
  <si>
    <t>Vesic</t>
  </si>
  <si>
    <r>
      <t xml:space="preserve">angolo  </t>
    </r>
    <r>
      <rPr>
        <sz val="12"/>
        <rFont val="Symbol"/>
        <family val="1"/>
        <charset val="2"/>
      </rPr>
      <t>f</t>
    </r>
  </si>
  <si>
    <t>Nq=</t>
  </si>
  <si>
    <t>Nc=</t>
  </si>
  <si>
    <t>Terzaghi</t>
  </si>
  <si>
    <t>formula del Belfiore pag 14</t>
  </si>
  <si>
    <t>coesione</t>
  </si>
  <si>
    <t>Kg/cmq</t>
  </si>
  <si>
    <t>c</t>
  </si>
  <si>
    <t>N'q=</t>
  </si>
  <si>
    <t>N'c=</t>
  </si>
  <si>
    <r>
      <t>N</t>
    </r>
    <r>
      <rPr>
        <b/>
        <sz val="10"/>
        <rFont val="Symbol"/>
        <family val="1"/>
        <charset val="2"/>
      </rPr>
      <t>g</t>
    </r>
    <r>
      <rPr>
        <b/>
        <sz val="10"/>
        <rFont val="Arial"/>
        <family val="2"/>
      </rPr>
      <t>=</t>
    </r>
  </si>
  <si>
    <r>
      <t>N'</t>
    </r>
    <r>
      <rPr>
        <b/>
        <sz val="10"/>
        <rFont val="Symbol"/>
        <family val="1"/>
        <charset val="2"/>
      </rPr>
      <t>g</t>
    </r>
    <r>
      <rPr>
        <b/>
        <sz val="10"/>
        <rFont val="Arial"/>
        <family val="2"/>
      </rPr>
      <t>=</t>
    </r>
  </si>
  <si>
    <t>peso spec.naturaleterreno</t>
  </si>
  <si>
    <t>(Kg/mc)</t>
  </si>
  <si>
    <t>g1</t>
  </si>
  <si>
    <t>Kg/mc</t>
  </si>
  <si>
    <t>g2</t>
  </si>
  <si>
    <t>profondità piano di posa</t>
  </si>
  <si>
    <t>m</t>
  </si>
  <si>
    <t>D</t>
  </si>
  <si>
    <t>larghezza fondazione</t>
  </si>
  <si>
    <t>B</t>
  </si>
  <si>
    <t>lunghezza della fondazione m</t>
  </si>
  <si>
    <t>L</t>
  </si>
  <si>
    <t>TERZAGHI formula con i coeff calcolati daPrandtl(1921) e da Reissner(1924)</t>
  </si>
  <si>
    <r>
      <t>li valore di N</t>
    </r>
    <r>
      <rPr>
        <sz val="10"/>
        <rFont val="Symbol"/>
        <family val="1"/>
        <charset val="2"/>
      </rPr>
      <t xml:space="preserve">g </t>
    </r>
    <r>
      <rPr>
        <sz val="10"/>
        <rFont val="Arial"/>
        <family val="2"/>
      </rPr>
      <t>è riferito alla soluzione di Caquot e Kerisel(1953) approssimata con la formula di Vesic(1973)</t>
    </r>
  </si>
  <si>
    <r>
      <t xml:space="preserve">capacità portante ammissibile (Kg/cmq)    </t>
    </r>
    <r>
      <rPr>
        <b/>
        <sz val="12"/>
        <rFont val="Arial"/>
        <family val="2"/>
      </rPr>
      <t>q</t>
    </r>
    <r>
      <rPr>
        <b/>
        <sz val="10"/>
        <rFont val="Arial"/>
        <family val="2"/>
      </rPr>
      <t>a</t>
    </r>
  </si>
  <si>
    <r>
      <t xml:space="preserve">se c' è la falda a livello della base del plinto(Kg/cmq)    </t>
    </r>
    <r>
      <rPr>
        <b/>
        <sz val="12"/>
        <rFont val="Arial"/>
        <family val="2"/>
      </rPr>
      <t>q</t>
    </r>
    <r>
      <rPr>
        <b/>
        <sz val="10"/>
        <rFont val="Arial"/>
        <family val="2"/>
      </rPr>
      <t>a</t>
    </r>
  </si>
  <si>
    <t>carico sopportabile dal plinto  (tonn)</t>
  </si>
  <si>
    <t>P</t>
  </si>
  <si>
    <t>tonn.</t>
  </si>
  <si>
    <t>se c'è la falda</t>
  </si>
  <si>
    <t>TERZAGHI formula 1943 (inserire i valori della tabella)</t>
  </si>
  <si>
    <t>TERZAGHI formula del Cestelli Guidi pag.700</t>
  </si>
  <si>
    <t>terreno al disopra del piano di fondazione</t>
  </si>
  <si>
    <t>terreno al di sotto del piano di fondazione</t>
  </si>
  <si>
    <t>se c' è la falda a livello del piano di campagna(Kg/cmq)    qa</t>
  </si>
  <si>
    <t>se c' è la falda a livello della base del plinto</t>
  </si>
  <si>
    <t xml:space="preserve">se c' è la falda a livello del piano di campagna  </t>
  </si>
  <si>
    <t>argille sature; cond. non drenate</t>
  </si>
  <si>
    <r>
      <t>c</t>
    </r>
    <r>
      <rPr>
        <b/>
        <vertAlign val="subscript"/>
        <sz val="12"/>
        <rFont val="Arial"/>
        <family val="2"/>
      </rPr>
      <t>u</t>
    </r>
  </si>
  <si>
    <t>peso spec. naturale del terreno</t>
  </si>
  <si>
    <r>
      <t xml:space="preserve">g1= </t>
    </r>
    <r>
      <rPr>
        <b/>
        <sz val="11"/>
        <rFont val="Arial"/>
        <family val="2"/>
      </rPr>
      <t>terreno al di sopra del piano di fondazione</t>
    </r>
  </si>
  <si>
    <r>
      <t xml:space="preserve">g2 = </t>
    </r>
    <r>
      <rPr>
        <b/>
        <sz val="11"/>
        <rFont val="Arial"/>
        <family val="2"/>
      </rPr>
      <t>terreno al di sotto del piano di fondazione</t>
    </r>
  </si>
  <si>
    <r>
      <t xml:space="preserve">  </t>
    </r>
    <r>
      <rPr>
        <b/>
        <sz val="12"/>
        <rFont val="Symbol"/>
        <family val="1"/>
        <charset val="2"/>
      </rPr>
      <t>f =</t>
    </r>
  </si>
  <si>
    <t>CONDIZIONI DRENATE</t>
  </si>
  <si>
    <t>CONDIZIONI NON DRENATE</t>
  </si>
  <si>
    <t>terreni granulari: sabbie e ghiaie.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</si>
</sst>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name val="Symbol"/>
      <family val="1"/>
      <charset val="2"/>
    </font>
    <font>
      <sz val="12"/>
      <name val="Symbol"/>
      <family val="1"/>
      <charset val="2"/>
    </font>
    <font>
      <b/>
      <sz val="11"/>
      <name val="Symbol"/>
      <family val="1"/>
      <charset val="2"/>
    </font>
    <font>
      <sz val="10"/>
      <name val="Symbol"/>
      <family val="1"/>
      <charset val="2"/>
    </font>
    <font>
      <b/>
      <sz val="12"/>
      <name val="Arial"/>
      <family val="2"/>
    </font>
    <font>
      <b/>
      <sz val="12"/>
      <name val="Verdana"/>
      <family val="2"/>
    </font>
    <font>
      <sz val="12"/>
      <name val="Verdana"/>
      <family val="2"/>
    </font>
    <font>
      <b/>
      <vertAlign val="subscript"/>
      <sz val="12"/>
      <name val="Arial"/>
      <family val="2"/>
    </font>
    <font>
      <b/>
      <sz val="11"/>
      <name val="Arial"/>
      <family val="2"/>
    </font>
    <font>
      <b/>
      <sz val="12"/>
      <name val="Symbol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Fill="1"/>
    <xf numFmtId="0" fontId="2" fillId="0" borderId="0" xfId="0" applyFont="1"/>
    <xf numFmtId="2" fontId="0" fillId="2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0" xfId="0" applyNumberFormat="1"/>
    <xf numFmtId="2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/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/>
    </xf>
    <xf numFmtId="2" fontId="2" fillId="3" borderId="2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/>
    <xf numFmtId="0" fontId="2" fillId="0" borderId="2" xfId="0" applyFont="1" applyBorder="1"/>
    <xf numFmtId="164" fontId="6" fillId="0" borderId="0" xfId="0" applyNumberFormat="1" applyFont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2" xfId="0" applyFill="1" applyBorder="1" applyAlignment="1">
      <alignment horizontal="center"/>
    </xf>
    <xf numFmtId="0" fontId="0" fillId="0" borderId="0" xfId="0" applyBorder="1"/>
    <xf numFmtId="0" fontId="0" fillId="2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164" fontId="0" fillId="0" borderId="0" xfId="0" applyNumberFormat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Border="1"/>
    <xf numFmtId="1" fontId="0" fillId="4" borderId="2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10" fillId="0" borderId="0" xfId="0" applyFont="1"/>
    <xf numFmtId="0" fontId="9" fillId="0" borderId="0" xfId="0" applyFont="1"/>
    <xf numFmtId="164" fontId="8" fillId="0" borderId="0" xfId="0" applyNumberFormat="1" applyFont="1" applyAlignment="1">
      <alignment horizontal="center"/>
    </xf>
    <xf numFmtId="0" fontId="0" fillId="0" borderId="0" xfId="0" applyNumberFormat="1" applyAlignment="1">
      <alignment horizontal="justify" vertical="top" wrapText="1"/>
    </xf>
    <xf numFmtId="0" fontId="0" fillId="0" borderId="0" xfId="0" applyAlignment="1">
      <alignment horizont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top" wrapText="1"/>
    </xf>
    <xf numFmtId="2" fontId="3" fillId="2" borderId="5" xfId="0" applyNumberFormat="1" applyFont="1" applyFill="1" applyBorder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NumberFormat="1" applyAlignment="1">
      <alignment vertical="top" wrapText="1"/>
    </xf>
    <xf numFmtId="0" fontId="0" fillId="0" borderId="7" xfId="0" applyNumberForma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vertical="top" wrapText="1"/>
    </xf>
    <xf numFmtId="164" fontId="6" fillId="0" borderId="0" xfId="0" applyNumberFormat="1" applyFont="1" applyAlignment="1">
      <alignment horizontal="justify" wrapText="1"/>
    </xf>
    <xf numFmtId="164" fontId="6" fillId="0" borderId="0" xfId="0" applyNumberFormat="1" applyFont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238125</xdr:colOff>
      <xdr:row>45</xdr:row>
      <xdr:rowOff>19050</xdr:rowOff>
    </xdr:from>
    <xdr:to>
      <xdr:col>17</xdr:col>
      <xdr:colOff>561975</xdr:colOff>
      <xdr:row>69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8210550"/>
          <a:ext cx="6619875" cy="430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35</xdr:row>
      <xdr:rowOff>66675</xdr:rowOff>
    </xdr:from>
    <xdr:to>
      <xdr:col>11</xdr:col>
      <xdr:colOff>552450</xdr:colOff>
      <xdr:row>66</xdr:row>
      <xdr:rowOff>38100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562850"/>
          <a:ext cx="7219950" cy="5876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52"/>
  <sheetViews>
    <sheetView tabSelected="1" topLeftCell="A49" zoomScale="90" zoomScaleNormal="90" workbookViewId="0">
      <selection activeCell="D24" sqref="D24:I24"/>
    </sheetView>
  </sheetViews>
  <sheetFormatPr defaultRowHeight="15" x14ac:dyDescent="0.25"/>
  <cols>
    <col min="1" max="1" width="7.28515625" customWidth="1"/>
    <col min="2" max="2" width="13" customWidth="1"/>
    <col min="4" max="4" width="14.28515625" customWidth="1"/>
    <col min="5" max="5" width="12.7109375" customWidth="1"/>
    <col min="11" max="11" width="12.140625" customWidth="1"/>
    <col min="257" max="257" width="7.28515625" customWidth="1"/>
    <col min="258" max="258" width="13" customWidth="1"/>
    <col min="260" max="260" width="14.28515625" customWidth="1"/>
    <col min="261" max="261" width="12.7109375" customWidth="1"/>
    <col min="267" max="267" width="12.140625" customWidth="1"/>
    <col min="513" max="513" width="7.28515625" customWidth="1"/>
    <col min="514" max="514" width="13" customWidth="1"/>
    <col min="516" max="516" width="14.28515625" customWidth="1"/>
    <col min="517" max="517" width="12.7109375" customWidth="1"/>
    <col min="523" max="523" width="12.140625" customWidth="1"/>
    <col min="769" max="769" width="7.28515625" customWidth="1"/>
    <col min="770" max="770" width="13" customWidth="1"/>
    <col min="772" max="772" width="14.28515625" customWidth="1"/>
    <col min="773" max="773" width="12.7109375" customWidth="1"/>
    <col min="779" max="779" width="12.140625" customWidth="1"/>
    <col min="1025" max="1025" width="7.28515625" customWidth="1"/>
    <col min="1026" max="1026" width="13" customWidth="1"/>
    <col min="1028" max="1028" width="14.28515625" customWidth="1"/>
    <col min="1029" max="1029" width="12.7109375" customWidth="1"/>
    <col min="1035" max="1035" width="12.140625" customWidth="1"/>
    <col min="1281" max="1281" width="7.28515625" customWidth="1"/>
    <col min="1282" max="1282" width="13" customWidth="1"/>
    <col min="1284" max="1284" width="14.28515625" customWidth="1"/>
    <col min="1285" max="1285" width="12.7109375" customWidth="1"/>
    <col min="1291" max="1291" width="12.140625" customWidth="1"/>
    <col min="1537" max="1537" width="7.28515625" customWidth="1"/>
    <col min="1538" max="1538" width="13" customWidth="1"/>
    <col min="1540" max="1540" width="14.28515625" customWidth="1"/>
    <col min="1541" max="1541" width="12.7109375" customWidth="1"/>
    <col min="1547" max="1547" width="12.140625" customWidth="1"/>
    <col min="1793" max="1793" width="7.28515625" customWidth="1"/>
    <col min="1794" max="1794" width="13" customWidth="1"/>
    <col min="1796" max="1796" width="14.28515625" customWidth="1"/>
    <col min="1797" max="1797" width="12.7109375" customWidth="1"/>
    <col min="1803" max="1803" width="12.140625" customWidth="1"/>
    <col min="2049" max="2049" width="7.28515625" customWidth="1"/>
    <col min="2050" max="2050" width="13" customWidth="1"/>
    <col min="2052" max="2052" width="14.28515625" customWidth="1"/>
    <col min="2053" max="2053" width="12.7109375" customWidth="1"/>
    <col min="2059" max="2059" width="12.140625" customWidth="1"/>
    <col min="2305" max="2305" width="7.28515625" customWidth="1"/>
    <col min="2306" max="2306" width="13" customWidth="1"/>
    <col min="2308" max="2308" width="14.28515625" customWidth="1"/>
    <col min="2309" max="2309" width="12.7109375" customWidth="1"/>
    <col min="2315" max="2315" width="12.140625" customWidth="1"/>
    <col min="2561" max="2561" width="7.28515625" customWidth="1"/>
    <col min="2562" max="2562" width="13" customWidth="1"/>
    <col min="2564" max="2564" width="14.28515625" customWidth="1"/>
    <col min="2565" max="2565" width="12.7109375" customWidth="1"/>
    <col min="2571" max="2571" width="12.140625" customWidth="1"/>
    <col min="2817" max="2817" width="7.28515625" customWidth="1"/>
    <col min="2818" max="2818" width="13" customWidth="1"/>
    <col min="2820" max="2820" width="14.28515625" customWidth="1"/>
    <col min="2821" max="2821" width="12.7109375" customWidth="1"/>
    <col min="2827" max="2827" width="12.140625" customWidth="1"/>
    <col min="3073" max="3073" width="7.28515625" customWidth="1"/>
    <col min="3074" max="3074" width="13" customWidth="1"/>
    <col min="3076" max="3076" width="14.28515625" customWidth="1"/>
    <col min="3077" max="3077" width="12.7109375" customWidth="1"/>
    <col min="3083" max="3083" width="12.140625" customWidth="1"/>
    <col min="3329" max="3329" width="7.28515625" customWidth="1"/>
    <col min="3330" max="3330" width="13" customWidth="1"/>
    <col min="3332" max="3332" width="14.28515625" customWidth="1"/>
    <col min="3333" max="3333" width="12.7109375" customWidth="1"/>
    <col min="3339" max="3339" width="12.140625" customWidth="1"/>
    <col min="3585" max="3585" width="7.28515625" customWidth="1"/>
    <col min="3586" max="3586" width="13" customWidth="1"/>
    <col min="3588" max="3588" width="14.28515625" customWidth="1"/>
    <col min="3589" max="3589" width="12.7109375" customWidth="1"/>
    <col min="3595" max="3595" width="12.140625" customWidth="1"/>
    <col min="3841" max="3841" width="7.28515625" customWidth="1"/>
    <col min="3842" max="3842" width="13" customWidth="1"/>
    <col min="3844" max="3844" width="14.28515625" customWidth="1"/>
    <col min="3845" max="3845" width="12.7109375" customWidth="1"/>
    <col min="3851" max="3851" width="12.140625" customWidth="1"/>
    <col min="4097" max="4097" width="7.28515625" customWidth="1"/>
    <col min="4098" max="4098" width="13" customWidth="1"/>
    <col min="4100" max="4100" width="14.28515625" customWidth="1"/>
    <col min="4101" max="4101" width="12.7109375" customWidth="1"/>
    <col min="4107" max="4107" width="12.140625" customWidth="1"/>
    <col min="4353" max="4353" width="7.28515625" customWidth="1"/>
    <col min="4354" max="4354" width="13" customWidth="1"/>
    <col min="4356" max="4356" width="14.28515625" customWidth="1"/>
    <col min="4357" max="4357" width="12.7109375" customWidth="1"/>
    <col min="4363" max="4363" width="12.140625" customWidth="1"/>
    <col min="4609" max="4609" width="7.28515625" customWidth="1"/>
    <col min="4610" max="4610" width="13" customWidth="1"/>
    <col min="4612" max="4612" width="14.28515625" customWidth="1"/>
    <col min="4613" max="4613" width="12.7109375" customWidth="1"/>
    <col min="4619" max="4619" width="12.140625" customWidth="1"/>
    <col min="4865" max="4865" width="7.28515625" customWidth="1"/>
    <col min="4866" max="4866" width="13" customWidth="1"/>
    <col min="4868" max="4868" width="14.28515625" customWidth="1"/>
    <col min="4869" max="4869" width="12.7109375" customWidth="1"/>
    <col min="4875" max="4875" width="12.140625" customWidth="1"/>
    <col min="5121" max="5121" width="7.28515625" customWidth="1"/>
    <col min="5122" max="5122" width="13" customWidth="1"/>
    <col min="5124" max="5124" width="14.28515625" customWidth="1"/>
    <col min="5125" max="5125" width="12.7109375" customWidth="1"/>
    <col min="5131" max="5131" width="12.140625" customWidth="1"/>
    <col min="5377" max="5377" width="7.28515625" customWidth="1"/>
    <col min="5378" max="5378" width="13" customWidth="1"/>
    <col min="5380" max="5380" width="14.28515625" customWidth="1"/>
    <col min="5381" max="5381" width="12.7109375" customWidth="1"/>
    <col min="5387" max="5387" width="12.140625" customWidth="1"/>
    <col min="5633" max="5633" width="7.28515625" customWidth="1"/>
    <col min="5634" max="5634" width="13" customWidth="1"/>
    <col min="5636" max="5636" width="14.28515625" customWidth="1"/>
    <col min="5637" max="5637" width="12.7109375" customWidth="1"/>
    <col min="5643" max="5643" width="12.140625" customWidth="1"/>
    <col min="5889" max="5889" width="7.28515625" customWidth="1"/>
    <col min="5890" max="5890" width="13" customWidth="1"/>
    <col min="5892" max="5892" width="14.28515625" customWidth="1"/>
    <col min="5893" max="5893" width="12.7109375" customWidth="1"/>
    <col min="5899" max="5899" width="12.140625" customWidth="1"/>
    <col min="6145" max="6145" width="7.28515625" customWidth="1"/>
    <col min="6146" max="6146" width="13" customWidth="1"/>
    <col min="6148" max="6148" width="14.28515625" customWidth="1"/>
    <col min="6149" max="6149" width="12.7109375" customWidth="1"/>
    <col min="6155" max="6155" width="12.140625" customWidth="1"/>
    <col min="6401" max="6401" width="7.28515625" customWidth="1"/>
    <col min="6402" max="6402" width="13" customWidth="1"/>
    <col min="6404" max="6404" width="14.28515625" customWidth="1"/>
    <col min="6405" max="6405" width="12.7109375" customWidth="1"/>
    <col min="6411" max="6411" width="12.140625" customWidth="1"/>
    <col min="6657" max="6657" width="7.28515625" customWidth="1"/>
    <col min="6658" max="6658" width="13" customWidth="1"/>
    <col min="6660" max="6660" width="14.28515625" customWidth="1"/>
    <col min="6661" max="6661" width="12.7109375" customWidth="1"/>
    <col min="6667" max="6667" width="12.140625" customWidth="1"/>
    <col min="6913" max="6913" width="7.28515625" customWidth="1"/>
    <col min="6914" max="6914" width="13" customWidth="1"/>
    <col min="6916" max="6916" width="14.28515625" customWidth="1"/>
    <col min="6917" max="6917" width="12.7109375" customWidth="1"/>
    <col min="6923" max="6923" width="12.140625" customWidth="1"/>
    <col min="7169" max="7169" width="7.28515625" customWidth="1"/>
    <col min="7170" max="7170" width="13" customWidth="1"/>
    <col min="7172" max="7172" width="14.28515625" customWidth="1"/>
    <col min="7173" max="7173" width="12.7109375" customWidth="1"/>
    <col min="7179" max="7179" width="12.140625" customWidth="1"/>
    <col min="7425" max="7425" width="7.28515625" customWidth="1"/>
    <col min="7426" max="7426" width="13" customWidth="1"/>
    <col min="7428" max="7428" width="14.28515625" customWidth="1"/>
    <col min="7429" max="7429" width="12.7109375" customWidth="1"/>
    <col min="7435" max="7435" width="12.140625" customWidth="1"/>
    <col min="7681" max="7681" width="7.28515625" customWidth="1"/>
    <col min="7682" max="7682" width="13" customWidth="1"/>
    <col min="7684" max="7684" width="14.28515625" customWidth="1"/>
    <col min="7685" max="7685" width="12.7109375" customWidth="1"/>
    <col min="7691" max="7691" width="12.140625" customWidth="1"/>
    <col min="7937" max="7937" width="7.28515625" customWidth="1"/>
    <col min="7938" max="7938" width="13" customWidth="1"/>
    <col min="7940" max="7940" width="14.28515625" customWidth="1"/>
    <col min="7941" max="7941" width="12.7109375" customWidth="1"/>
    <col min="7947" max="7947" width="12.140625" customWidth="1"/>
    <col min="8193" max="8193" width="7.28515625" customWidth="1"/>
    <col min="8194" max="8194" width="13" customWidth="1"/>
    <col min="8196" max="8196" width="14.28515625" customWidth="1"/>
    <col min="8197" max="8197" width="12.7109375" customWidth="1"/>
    <col min="8203" max="8203" width="12.140625" customWidth="1"/>
    <col min="8449" max="8449" width="7.28515625" customWidth="1"/>
    <col min="8450" max="8450" width="13" customWidth="1"/>
    <col min="8452" max="8452" width="14.28515625" customWidth="1"/>
    <col min="8453" max="8453" width="12.7109375" customWidth="1"/>
    <col min="8459" max="8459" width="12.140625" customWidth="1"/>
    <col min="8705" max="8705" width="7.28515625" customWidth="1"/>
    <col min="8706" max="8706" width="13" customWidth="1"/>
    <col min="8708" max="8708" width="14.28515625" customWidth="1"/>
    <col min="8709" max="8709" width="12.7109375" customWidth="1"/>
    <col min="8715" max="8715" width="12.140625" customWidth="1"/>
    <col min="8961" max="8961" width="7.28515625" customWidth="1"/>
    <col min="8962" max="8962" width="13" customWidth="1"/>
    <col min="8964" max="8964" width="14.28515625" customWidth="1"/>
    <col min="8965" max="8965" width="12.7109375" customWidth="1"/>
    <col min="8971" max="8971" width="12.140625" customWidth="1"/>
    <col min="9217" max="9217" width="7.28515625" customWidth="1"/>
    <col min="9218" max="9218" width="13" customWidth="1"/>
    <col min="9220" max="9220" width="14.28515625" customWidth="1"/>
    <col min="9221" max="9221" width="12.7109375" customWidth="1"/>
    <col min="9227" max="9227" width="12.140625" customWidth="1"/>
    <col min="9473" max="9473" width="7.28515625" customWidth="1"/>
    <col min="9474" max="9474" width="13" customWidth="1"/>
    <col min="9476" max="9476" width="14.28515625" customWidth="1"/>
    <col min="9477" max="9477" width="12.7109375" customWidth="1"/>
    <col min="9483" max="9483" width="12.140625" customWidth="1"/>
    <col min="9729" max="9729" width="7.28515625" customWidth="1"/>
    <col min="9730" max="9730" width="13" customWidth="1"/>
    <col min="9732" max="9732" width="14.28515625" customWidth="1"/>
    <col min="9733" max="9733" width="12.7109375" customWidth="1"/>
    <col min="9739" max="9739" width="12.140625" customWidth="1"/>
    <col min="9985" max="9985" width="7.28515625" customWidth="1"/>
    <col min="9986" max="9986" width="13" customWidth="1"/>
    <col min="9988" max="9988" width="14.28515625" customWidth="1"/>
    <col min="9989" max="9989" width="12.7109375" customWidth="1"/>
    <col min="9995" max="9995" width="12.140625" customWidth="1"/>
    <col min="10241" max="10241" width="7.28515625" customWidth="1"/>
    <col min="10242" max="10242" width="13" customWidth="1"/>
    <col min="10244" max="10244" width="14.28515625" customWidth="1"/>
    <col min="10245" max="10245" width="12.7109375" customWidth="1"/>
    <col min="10251" max="10251" width="12.140625" customWidth="1"/>
    <col min="10497" max="10497" width="7.28515625" customWidth="1"/>
    <col min="10498" max="10498" width="13" customWidth="1"/>
    <col min="10500" max="10500" width="14.28515625" customWidth="1"/>
    <col min="10501" max="10501" width="12.7109375" customWidth="1"/>
    <col min="10507" max="10507" width="12.140625" customWidth="1"/>
    <col min="10753" max="10753" width="7.28515625" customWidth="1"/>
    <col min="10754" max="10754" width="13" customWidth="1"/>
    <col min="10756" max="10756" width="14.28515625" customWidth="1"/>
    <col min="10757" max="10757" width="12.7109375" customWidth="1"/>
    <col min="10763" max="10763" width="12.140625" customWidth="1"/>
    <col min="11009" max="11009" width="7.28515625" customWidth="1"/>
    <col min="11010" max="11010" width="13" customWidth="1"/>
    <col min="11012" max="11012" width="14.28515625" customWidth="1"/>
    <col min="11013" max="11013" width="12.7109375" customWidth="1"/>
    <col min="11019" max="11019" width="12.140625" customWidth="1"/>
    <col min="11265" max="11265" width="7.28515625" customWidth="1"/>
    <col min="11266" max="11266" width="13" customWidth="1"/>
    <col min="11268" max="11268" width="14.28515625" customWidth="1"/>
    <col min="11269" max="11269" width="12.7109375" customWidth="1"/>
    <col min="11275" max="11275" width="12.140625" customWidth="1"/>
    <col min="11521" max="11521" width="7.28515625" customWidth="1"/>
    <col min="11522" max="11522" width="13" customWidth="1"/>
    <col min="11524" max="11524" width="14.28515625" customWidth="1"/>
    <col min="11525" max="11525" width="12.7109375" customWidth="1"/>
    <col min="11531" max="11531" width="12.140625" customWidth="1"/>
    <col min="11777" max="11777" width="7.28515625" customWidth="1"/>
    <col min="11778" max="11778" width="13" customWidth="1"/>
    <col min="11780" max="11780" width="14.28515625" customWidth="1"/>
    <col min="11781" max="11781" width="12.7109375" customWidth="1"/>
    <col min="11787" max="11787" width="12.140625" customWidth="1"/>
    <col min="12033" max="12033" width="7.28515625" customWidth="1"/>
    <col min="12034" max="12034" width="13" customWidth="1"/>
    <col min="12036" max="12036" width="14.28515625" customWidth="1"/>
    <col min="12037" max="12037" width="12.7109375" customWidth="1"/>
    <col min="12043" max="12043" width="12.140625" customWidth="1"/>
    <col min="12289" max="12289" width="7.28515625" customWidth="1"/>
    <col min="12290" max="12290" width="13" customWidth="1"/>
    <col min="12292" max="12292" width="14.28515625" customWidth="1"/>
    <col min="12293" max="12293" width="12.7109375" customWidth="1"/>
    <col min="12299" max="12299" width="12.140625" customWidth="1"/>
    <col min="12545" max="12545" width="7.28515625" customWidth="1"/>
    <col min="12546" max="12546" width="13" customWidth="1"/>
    <col min="12548" max="12548" width="14.28515625" customWidth="1"/>
    <col min="12549" max="12549" width="12.7109375" customWidth="1"/>
    <col min="12555" max="12555" width="12.140625" customWidth="1"/>
    <col min="12801" max="12801" width="7.28515625" customWidth="1"/>
    <col min="12802" max="12802" width="13" customWidth="1"/>
    <col min="12804" max="12804" width="14.28515625" customWidth="1"/>
    <col min="12805" max="12805" width="12.7109375" customWidth="1"/>
    <col min="12811" max="12811" width="12.140625" customWidth="1"/>
    <col min="13057" max="13057" width="7.28515625" customWidth="1"/>
    <col min="13058" max="13058" width="13" customWidth="1"/>
    <col min="13060" max="13060" width="14.28515625" customWidth="1"/>
    <col min="13061" max="13061" width="12.7109375" customWidth="1"/>
    <col min="13067" max="13067" width="12.140625" customWidth="1"/>
    <col min="13313" max="13313" width="7.28515625" customWidth="1"/>
    <col min="13314" max="13314" width="13" customWidth="1"/>
    <col min="13316" max="13316" width="14.28515625" customWidth="1"/>
    <col min="13317" max="13317" width="12.7109375" customWidth="1"/>
    <col min="13323" max="13323" width="12.140625" customWidth="1"/>
    <col min="13569" max="13569" width="7.28515625" customWidth="1"/>
    <col min="13570" max="13570" width="13" customWidth="1"/>
    <col min="13572" max="13572" width="14.28515625" customWidth="1"/>
    <col min="13573" max="13573" width="12.7109375" customWidth="1"/>
    <col min="13579" max="13579" width="12.140625" customWidth="1"/>
    <col min="13825" max="13825" width="7.28515625" customWidth="1"/>
    <col min="13826" max="13826" width="13" customWidth="1"/>
    <col min="13828" max="13828" width="14.28515625" customWidth="1"/>
    <col min="13829" max="13829" width="12.7109375" customWidth="1"/>
    <col min="13835" max="13835" width="12.140625" customWidth="1"/>
    <col min="14081" max="14081" width="7.28515625" customWidth="1"/>
    <col min="14082" max="14082" width="13" customWidth="1"/>
    <col min="14084" max="14084" width="14.28515625" customWidth="1"/>
    <col min="14085" max="14085" width="12.7109375" customWidth="1"/>
    <col min="14091" max="14091" width="12.140625" customWidth="1"/>
    <col min="14337" max="14337" width="7.28515625" customWidth="1"/>
    <col min="14338" max="14338" width="13" customWidth="1"/>
    <col min="14340" max="14340" width="14.28515625" customWidth="1"/>
    <col min="14341" max="14341" width="12.7109375" customWidth="1"/>
    <col min="14347" max="14347" width="12.140625" customWidth="1"/>
    <col min="14593" max="14593" width="7.28515625" customWidth="1"/>
    <col min="14594" max="14594" width="13" customWidth="1"/>
    <col min="14596" max="14596" width="14.28515625" customWidth="1"/>
    <col min="14597" max="14597" width="12.7109375" customWidth="1"/>
    <col min="14603" max="14603" width="12.140625" customWidth="1"/>
    <col min="14849" max="14849" width="7.28515625" customWidth="1"/>
    <col min="14850" max="14850" width="13" customWidth="1"/>
    <col min="14852" max="14852" width="14.28515625" customWidth="1"/>
    <col min="14853" max="14853" width="12.7109375" customWidth="1"/>
    <col min="14859" max="14859" width="12.140625" customWidth="1"/>
    <col min="15105" max="15105" width="7.28515625" customWidth="1"/>
    <col min="15106" max="15106" width="13" customWidth="1"/>
    <col min="15108" max="15108" width="14.28515625" customWidth="1"/>
    <col min="15109" max="15109" width="12.7109375" customWidth="1"/>
    <col min="15115" max="15115" width="12.140625" customWidth="1"/>
    <col min="15361" max="15361" width="7.28515625" customWidth="1"/>
    <col min="15362" max="15362" width="13" customWidth="1"/>
    <col min="15364" max="15364" width="14.28515625" customWidth="1"/>
    <col min="15365" max="15365" width="12.7109375" customWidth="1"/>
    <col min="15371" max="15371" width="12.140625" customWidth="1"/>
    <col min="15617" max="15617" width="7.28515625" customWidth="1"/>
    <col min="15618" max="15618" width="13" customWidth="1"/>
    <col min="15620" max="15620" width="14.28515625" customWidth="1"/>
    <col min="15621" max="15621" width="12.7109375" customWidth="1"/>
    <col min="15627" max="15627" width="12.140625" customWidth="1"/>
    <col min="15873" max="15873" width="7.28515625" customWidth="1"/>
    <col min="15874" max="15874" width="13" customWidth="1"/>
    <col min="15876" max="15876" width="14.28515625" customWidth="1"/>
    <col min="15877" max="15877" width="12.7109375" customWidth="1"/>
    <col min="15883" max="15883" width="12.140625" customWidth="1"/>
    <col min="16129" max="16129" width="7.28515625" customWidth="1"/>
    <col min="16130" max="16130" width="13" customWidth="1"/>
    <col min="16132" max="16132" width="14.28515625" customWidth="1"/>
    <col min="16133" max="16133" width="12.7109375" customWidth="1"/>
    <col min="16139" max="16139" width="12.140625" customWidth="1"/>
  </cols>
  <sheetData>
    <row r="3" spans="1:17" ht="16.5" thickBot="1" x14ac:dyDescent="0.3">
      <c r="D3" s="37" t="s">
        <v>0</v>
      </c>
      <c r="E3" s="37"/>
      <c r="F3" s="37"/>
      <c r="G3" s="38"/>
      <c r="H3" s="39" t="s">
        <v>1</v>
      </c>
      <c r="I3" s="38"/>
    </row>
    <row r="4" spans="1:17" ht="15.75" thickBot="1" x14ac:dyDescent="0.3">
      <c r="A4" s="1"/>
      <c r="B4" s="1"/>
      <c r="C4" s="1"/>
      <c r="D4" s="2" t="s">
        <v>49</v>
      </c>
      <c r="E4" s="2"/>
      <c r="F4" s="43" t="s">
        <v>51</v>
      </c>
      <c r="G4" s="43"/>
      <c r="H4" s="43"/>
      <c r="I4" s="43"/>
      <c r="J4" s="2" t="s">
        <v>2</v>
      </c>
      <c r="K4" s="3">
        <f>2*($E$7+1)*(TAN($B$7*PI()/180))</f>
        <v>22.402486271104557</v>
      </c>
      <c r="L4" t="s">
        <v>3</v>
      </c>
    </row>
    <row r="6" spans="1:17" ht="15.75" thickBot="1" x14ac:dyDescent="0.3"/>
    <row r="7" spans="1:17" ht="16.5" thickBot="1" x14ac:dyDescent="0.3">
      <c r="A7" t="s">
        <v>4</v>
      </c>
      <c r="B7" s="4">
        <v>30</v>
      </c>
      <c r="D7" s="2" t="s">
        <v>5</v>
      </c>
      <c r="E7" s="5">
        <f>(TAN((45+$B$7/2)*PI()/180))^2*EXP(PI()*TAN($B$7*PI()/180))</f>
        <v>18.401122218708668</v>
      </c>
      <c r="G7" s="2" t="s">
        <v>6</v>
      </c>
      <c r="H7" s="5">
        <f>($E$7-1)*(TAN(B7*PI()/180))^-1</f>
        <v>30.139627791519086</v>
      </c>
      <c r="J7" s="2" t="s">
        <v>2</v>
      </c>
      <c r="K7" s="5">
        <f>2*($E$7+1)*(TAN($B$7*PI()/180))</f>
        <v>22.402486271104557</v>
      </c>
    </row>
    <row r="8" spans="1:17" ht="15.75" thickBot="1" x14ac:dyDescent="0.3">
      <c r="E8" s="6"/>
      <c r="J8" s="2" t="s">
        <v>2</v>
      </c>
      <c r="K8" s="5">
        <v>20</v>
      </c>
      <c r="L8" t="s">
        <v>7</v>
      </c>
    </row>
    <row r="9" spans="1:17" x14ac:dyDescent="0.25">
      <c r="D9" s="1"/>
      <c r="E9" s="7"/>
      <c r="F9" s="8"/>
      <c r="G9" s="9"/>
      <c r="H9" s="7"/>
      <c r="I9" s="8"/>
      <c r="J9" s="9"/>
      <c r="K9" s="7"/>
    </row>
    <row r="10" spans="1:17" x14ac:dyDescent="0.25">
      <c r="E10" s="6"/>
      <c r="K10" t="s">
        <v>1</v>
      </c>
      <c r="L10" s="49" t="s">
        <v>8</v>
      </c>
      <c r="M10" s="49"/>
      <c r="N10" s="49"/>
      <c r="O10" s="49"/>
      <c r="P10" s="49"/>
      <c r="Q10" s="49"/>
    </row>
    <row r="11" spans="1:17" x14ac:dyDescent="0.25">
      <c r="B11" t="s">
        <v>9</v>
      </c>
      <c r="D11" s="10" t="s">
        <v>10</v>
      </c>
      <c r="E11" s="11" t="s">
        <v>11</v>
      </c>
      <c r="F11" s="12">
        <v>0</v>
      </c>
      <c r="G11" s="10" t="s">
        <v>10</v>
      </c>
    </row>
    <row r="12" spans="1:17" ht="16.5" thickBot="1" x14ac:dyDescent="0.3">
      <c r="D12" s="10"/>
      <c r="E12" s="11"/>
      <c r="F12" s="13"/>
      <c r="G12" s="10"/>
      <c r="K12" s="14" t="s">
        <v>4</v>
      </c>
      <c r="L12" s="15" t="s">
        <v>5</v>
      </c>
      <c r="M12" s="15" t="s">
        <v>12</v>
      </c>
      <c r="N12" s="15" t="s">
        <v>6</v>
      </c>
      <c r="O12" s="15" t="s">
        <v>13</v>
      </c>
      <c r="P12" s="15" t="s">
        <v>14</v>
      </c>
      <c r="Q12" s="15" t="s">
        <v>15</v>
      </c>
    </row>
    <row r="13" spans="1:17" ht="15.75" thickBot="1" x14ac:dyDescent="0.3">
      <c r="B13" t="s">
        <v>16</v>
      </c>
      <c r="D13" s="10" t="s">
        <v>17</v>
      </c>
      <c r="E13" s="16" t="s">
        <v>18</v>
      </c>
      <c r="F13" s="17">
        <v>1750</v>
      </c>
      <c r="G13" s="10" t="s">
        <v>19</v>
      </c>
      <c r="H13" s="16" t="s">
        <v>20</v>
      </c>
      <c r="I13" s="18">
        <v>1100</v>
      </c>
      <c r="J13" s="10" t="s">
        <v>19</v>
      </c>
      <c r="K13" s="14"/>
      <c r="L13" s="14"/>
      <c r="M13" s="14"/>
      <c r="N13" s="14"/>
      <c r="O13" s="14"/>
      <c r="P13" s="14"/>
      <c r="Q13" s="14"/>
    </row>
    <row r="14" spans="1:17" x14ac:dyDescent="0.25">
      <c r="D14" s="10"/>
      <c r="E14" s="11"/>
      <c r="F14" s="13"/>
      <c r="G14" s="10"/>
      <c r="K14" s="19">
        <v>0</v>
      </c>
      <c r="L14" s="19">
        <v>1</v>
      </c>
      <c r="M14" s="19"/>
      <c r="N14" s="19">
        <v>5.7</v>
      </c>
      <c r="O14" s="19"/>
      <c r="P14" s="19">
        <v>0</v>
      </c>
      <c r="Q14" s="14"/>
    </row>
    <row r="15" spans="1:17" x14ac:dyDescent="0.25">
      <c r="B15" t="s">
        <v>21</v>
      </c>
      <c r="D15" s="10" t="s">
        <v>22</v>
      </c>
      <c r="E15" s="11" t="s">
        <v>23</v>
      </c>
      <c r="F15" s="17">
        <v>1.5</v>
      </c>
      <c r="G15" s="10" t="s">
        <v>22</v>
      </c>
      <c r="K15" s="19">
        <v>5</v>
      </c>
      <c r="L15" s="19">
        <v>1.6</v>
      </c>
      <c r="M15" s="19"/>
      <c r="N15" s="19">
        <v>7.3</v>
      </c>
      <c r="O15" s="19"/>
      <c r="P15" s="19">
        <v>0.5</v>
      </c>
      <c r="Q15" s="14"/>
    </row>
    <row r="16" spans="1:17" x14ac:dyDescent="0.25">
      <c r="D16" s="10"/>
      <c r="E16" s="11"/>
      <c r="F16" s="20"/>
      <c r="G16" s="10"/>
      <c r="K16" s="19">
        <v>10</v>
      </c>
      <c r="L16" s="19">
        <v>2.7</v>
      </c>
      <c r="M16" s="19"/>
      <c r="N16" s="19">
        <v>9.6</v>
      </c>
      <c r="O16" s="19"/>
      <c r="P16" s="19">
        <v>1.2</v>
      </c>
      <c r="Q16" s="14"/>
    </row>
    <row r="17" spans="2:17" x14ac:dyDescent="0.25">
      <c r="B17" t="s">
        <v>24</v>
      </c>
      <c r="D17" s="10" t="s">
        <v>22</v>
      </c>
      <c r="E17" s="11" t="s">
        <v>25</v>
      </c>
      <c r="F17" s="17">
        <v>1</v>
      </c>
      <c r="G17" s="10" t="s">
        <v>22</v>
      </c>
      <c r="K17" s="19">
        <v>15</v>
      </c>
      <c r="L17" s="19">
        <v>4.4000000000000004</v>
      </c>
      <c r="M17" s="19"/>
      <c r="N17" s="19">
        <v>13</v>
      </c>
      <c r="O17" s="19"/>
      <c r="P17" s="19">
        <v>2.5</v>
      </c>
      <c r="Q17" s="14"/>
    </row>
    <row r="18" spans="2:17" x14ac:dyDescent="0.25">
      <c r="D18" s="10"/>
      <c r="E18" s="11"/>
      <c r="F18" s="21"/>
      <c r="G18" s="10"/>
      <c r="K18" s="22">
        <v>20</v>
      </c>
      <c r="L18" s="22">
        <v>7.5</v>
      </c>
      <c r="M18" s="22"/>
      <c r="N18" s="22">
        <v>18</v>
      </c>
      <c r="O18" s="22"/>
      <c r="P18" s="22">
        <v>5</v>
      </c>
      <c r="Q18" s="23"/>
    </row>
    <row r="19" spans="2:17" x14ac:dyDescent="0.25">
      <c r="B19" t="s">
        <v>26</v>
      </c>
      <c r="D19" s="10"/>
      <c r="E19" s="11" t="s">
        <v>27</v>
      </c>
      <c r="F19" s="17">
        <v>1</v>
      </c>
      <c r="G19" s="10" t="s">
        <v>22</v>
      </c>
      <c r="K19" s="24">
        <v>25</v>
      </c>
      <c r="L19" s="24">
        <v>13</v>
      </c>
      <c r="M19" s="24">
        <v>7</v>
      </c>
      <c r="N19" s="24">
        <v>25</v>
      </c>
      <c r="O19" s="24">
        <v>16</v>
      </c>
      <c r="P19" s="24">
        <v>10</v>
      </c>
      <c r="Q19" s="24">
        <v>5</v>
      </c>
    </row>
    <row r="20" spans="2:17" x14ac:dyDescent="0.25">
      <c r="E20" s="6"/>
      <c r="F20" s="25"/>
      <c r="K20" s="24">
        <v>30</v>
      </c>
      <c r="L20" s="26">
        <v>22</v>
      </c>
      <c r="M20" s="24">
        <v>9</v>
      </c>
      <c r="N20" s="26">
        <v>35</v>
      </c>
      <c r="O20" s="24">
        <v>18</v>
      </c>
      <c r="P20" s="26">
        <v>20</v>
      </c>
      <c r="Q20" s="24">
        <v>8</v>
      </c>
    </row>
    <row r="21" spans="2:17" x14ac:dyDescent="0.25">
      <c r="E21" s="6"/>
      <c r="F21" s="25"/>
      <c r="K21" s="24">
        <v>31</v>
      </c>
      <c r="L21" s="24">
        <v>24</v>
      </c>
      <c r="M21" s="24">
        <v>10</v>
      </c>
      <c r="N21" s="24">
        <v>38</v>
      </c>
      <c r="O21" s="24">
        <v>19</v>
      </c>
      <c r="P21" s="24">
        <v>21</v>
      </c>
      <c r="Q21" s="24">
        <v>9</v>
      </c>
    </row>
    <row r="22" spans="2:17" x14ac:dyDescent="0.25">
      <c r="B22" s="49" t="s">
        <v>28</v>
      </c>
      <c r="C22" s="49"/>
      <c r="D22" s="49"/>
      <c r="E22" s="49"/>
      <c r="F22" s="49"/>
      <c r="G22" s="49"/>
      <c r="H22" s="49"/>
      <c r="I22" s="49"/>
      <c r="K22" s="24">
        <v>34</v>
      </c>
      <c r="L22" s="24">
        <v>40</v>
      </c>
      <c r="M22" s="24">
        <v>14</v>
      </c>
      <c r="N22" s="24">
        <v>52</v>
      </c>
      <c r="O22" s="24">
        <v>24</v>
      </c>
      <c r="P22" s="24">
        <v>39</v>
      </c>
      <c r="Q22" s="24">
        <v>12</v>
      </c>
    </row>
    <row r="23" spans="2:17" ht="34.5" customHeight="1" x14ac:dyDescent="0.25">
      <c r="B23" s="50" t="s">
        <v>29</v>
      </c>
      <c r="C23" s="50"/>
      <c r="D23" s="50"/>
      <c r="E23" s="50"/>
      <c r="F23" s="50"/>
      <c r="G23" s="50"/>
      <c r="H23" s="50"/>
      <c r="I23" s="50"/>
      <c r="K23" s="27"/>
      <c r="L23" s="27"/>
      <c r="M23" s="27"/>
      <c r="N23" s="27"/>
      <c r="O23" s="27"/>
      <c r="P23" s="27"/>
      <c r="Q23" s="27"/>
    </row>
    <row r="24" spans="2:17" x14ac:dyDescent="0.25">
      <c r="D24" s="44"/>
      <c r="E24" s="44"/>
      <c r="F24" s="44"/>
      <c r="G24" s="44"/>
      <c r="H24" s="44"/>
      <c r="I24" s="44"/>
      <c r="K24" s="27"/>
      <c r="L24" s="27"/>
      <c r="M24" s="27"/>
      <c r="N24" s="27"/>
      <c r="O24" s="27"/>
      <c r="P24" s="27"/>
      <c r="Q24" s="27"/>
    </row>
    <row r="25" spans="2:17" ht="15.75" thickBot="1" x14ac:dyDescent="0.3">
      <c r="E25" s="6"/>
      <c r="F25" s="25"/>
      <c r="K25" s="28">
        <v>35</v>
      </c>
      <c r="L25" s="28">
        <v>41</v>
      </c>
      <c r="M25" s="28"/>
      <c r="N25" s="28">
        <v>53</v>
      </c>
      <c r="O25" s="28"/>
      <c r="P25" s="28">
        <v>42</v>
      </c>
      <c r="Q25" s="29"/>
    </row>
    <row r="26" spans="2:17" ht="16.5" thickBot="1" x14ac:dyDescent="0.3">
      <c r="B26" t="s">
        <v>30</v>
      </c>
      <c r="E26" s="30"/>
      <c r="F26" s="31">
        <f>((1+0.2*$F$17/$F$19)*$F$11*$H$7+$F$13*$F$15*E$7/10000+(1-0.2*F$17/F$19)*0.5*F$13*F$17*K$7/10000)/3</f>
        <v>2.132822873796115</v>
      </c>
      <c r="G26" s="10" t="s">
        <v>10</v>
      </c>
      <c r="K26" s="19">
        <v>40</v>
      </c>
      <c r="L26" s="19">
        <v>81</v>
      </c>
      <c r="M26" s="19"/>
      <c r="N26" s="19">
        <v>95</v>
      </c>
      <c r="O26" s="19"/>
      <c r="P26" s="19">
        <v>100</v>
      </c>
      <c r="Q26" s="14"/>
    </row>
    <row r="27" spans="2:17" ht="15.75" thickBot="1" x14ac:dyDescent="0.3">
      <c r="E27" s="6"/>
      <c r="F27" s="32"/>
      <c r="G27" s="33"/>
      <c r="H27" s="33"/>
    </row>
    <row r="28" spans="2:17" x14ac:dyDescent="0.25">
      <c r="B28" s="48" t="s">
        <v>31</v>
      </c>
      <c r="C28" s="48"/>
      <c r="D28" s="48"/>
      <c r="E28" s="48"/>
      <c r="F28" s="46">
        <f>((1+0.2*$F$17/$F$19)*$F$11*$H$7+$F$13*$F$15*E$7/10000+(1-0.2*F$17/F$19)*0.5*(I$13-1000)*F$17*K$7/10000)/3</f>
        <v>1.6399681758318145</v>
      </c>
      <c r="G28" s="10" t="s">
        <v>10</v>
      </c>
      <c r="H28" s="33"/>
    </row>
    <row r="29" spans="2:17" ht="15.75" thickBot="1" x14ac:dyDescent="0.3">
      <c r="B29" s="48"/>
      <c r="C29" s="48"/>
      <c r="D29" s="48"/>
      <c r="E29" s="48"/>
      <c r="F29" s="47">
        <f>((1+0.2*$F$17/$F$19)*$F$11*$H$7+$F$13*$F$15*E$7/10000+(1-0.2*F$17/F$19)*0.5*F$13*F$17*K$7/10000)/3</f>
        <v>2.132822873796115</v>
      </c>
      <c r="G29" s="33"/>
      <c r="H29" s="33"/>
    </row>
    <row r="30" spans="2:17" x14ac:dyDescent="0.25">
      <c r="E30" s="6"/>
      <c r="H30" s="33"/>
      <c r="K30" s="10"/>
    </row>
    <row r="31" spans="2:17" x14ac:dyDescent="0.25">
      <c r="B31" t="s">
        <v>32</v>
      </c>
      <c r="E31" s="11" t="s">
        <v>33</v>
      </c>
      <c r="F31" s="34">
        <f>F26*F17*F19*10</f>
        <v>21.328228737961151</v>
      </c>
      <c r="G31" s="10" t="s">
        <v>34</v>
      </c>
      <c r="H31" s="33"/>
      <c r="K31" s="10"/>
    </row>
    <row r="32" spans="2:17" x14ac:dyDescent="0.25">
      <c r="E32" s="11"/>
      <c r="H32" s="33"/>
      <c r="K32" s="10"/>
    </row>
    <row r="33" spans="1:17" x14ac:dyDescent="0.25">
      <c r="B33" s="44" t="s">
        <v>35</v>
      </c>
      <c r="C33" s="44"/>
      <c r="D33" s="44"/>
      <c r="E33" s="11" t="s">
        <v>33</v>
      </c>
      <c r="F33" s="34">
        <f>F28*F17*F19*10</f>
        <v>16.399681758318145</v>
      </c>
      <c r="G33" s="10" t="s">
        <v>34</v>
      </c>
      <c r="H33" s="33"/>
      <c r="K33" s="10"/>
    </row>
    <row r="34" spans="1:17" x14ac:dyDescent="0.25">
      <c r="B34" s="10"/>
      <c r="C34" s="10"/>
      <c r="D34" s="10"/>
      <c r="E34" s="11"/>
      <c r="F34" s="35"/>
      <c r="G34" s="10"/>
      <c r="H34" s="33"/>
      <c r="K34" s="10"/>
    </row>
    <row r="35" spans="1:17" x14ac:dyDescent="0.25">
      <c r="B35" s="10"/>
      <c r="C35" s="10"/>
      <c r="D35" s="44" t="s">
        <v>36</v>
      </c>
      <c r="E35" s="44"/>
      <c r="F35" s="44"/>
      <c r="G35" s="44"/>
      <c r="H35" s="44"/>
      <c r="I35" s="44"/>
      <c r="K35" s="10"/>
    </row>
    <row r="36" spans="1:17" x14ac:dyDescent="0.25">
      <c r="B36" s="10"/>
      <c r="C36" s="10"/>
      <c r="D36" s="10"/>
      <c r="E36" s="11"/>
      <c r="F36" s="35"/>
      <c r="G36" s="10"/>
      <c r="H36" s="33"/>
      <c r="K36" s="10"/>
    </row>
    <row r="37" spans="1:17" ht="15.75" thickBot="1" x14ac:dyDescent="0.3">
      <c r="E37" s="6"/>
      <c r="H37" s="33"/>
      <c r="K37" s="10"/>
    </row>
    <row r="38" spans="1:17" ht="16.5" thickBot="1" x14ac:dyDescent="0.3">
      <c r="A38" t="s">
        <v>4</v>
      </c>
      <c r="B38" s="4">
        <v>30</v>
      </c>
      <c r="D38" s="2" t="s">
        <v>5</v>
      </c>
      <c r="E38" s="5">
        <v>22</v>
      </c>
      <c r="G38" s="2" t="s">
        <v>6</v>
      </c>
      <c r="H38" s="5">
        <v>35</v>
      </c>
      <c r="J38" s="2" t="s">
        <v>2</v>
      </c>
      <c r="K38" s="5">
        <v>20</v>
      </c>
    </row>
    <row r="39" spans="1:17" ht="15.75" thickBot="1" x14ac:dyDescent="0.3">
      <c r="E39" s="6"/>
      <c r="H39" s="33"/>
      <c r="K39" s="10"/>
    </row>
    <row r="40" spans="1:17" ht="16.5" thickBot="1" x14ac:dyDescent="0.3">
      <c r="B40" t="s">
        <v>30</v>
      </c>
      <c r="E40" s="30"/>
      <c r="F40" s="31">
        <f>((1+0.3*$F$17/$F$19)*$F$11*$H$38+(1+0.2*$F$17/$F$19)*$F$13*$F$15*E$38/10000+(1-0.4*F$17/F$19)*0.5*F$13*F$17*K$38/10000)/3</f>
        <v>2.6599999999999997</v>
      </c>
      <c r="G40" s="10" t="s">
        <v>10</v>
      </c>
      <c r="I40" s="44" t="s">
        <v>37</v>
      </c>
      <c r="J40" s="44"/>
      <c r="K40" s="44"/>
      <c r="L40" s="44"/>
    </row>
    <row r="41" spans="1:17" ht="15.75" thickBot="1" x14ac:dyDescent="0.3">
      <c r="E41" s="6"/>
      <c r="F41" s="32"/>
      <c r="G41" s="33"/>
      <c r="H41" s="33"/>
    </row>
    <row r="42" spans="1:17" x14ac:dyDescent="0.25">
      <c r="B42" s="48" t="s">
        <v>31</v>
      </c>
      <c r="C42" s="48"/>
      <c r="D42" s="48"/>
      <c r="E42" s="48"/>
      <c r="F42" s="46">
        <f>((1+0.3*$F$17/$F$19)*$F$11*$H$38+(1+0.2*$F$17/$F$19)*$F$13*$F$15*E$38/10000+(1-0.4*F$17/F$19)*0.5*(I$13-1000)*F$17*K$38/10000)/3</f>
        <v>2.3299999999999996</v>
      </c>
      <c r="G42" s="10" t="s">
        <v>10</v>
      </c>
      <c r="H42" s="33"/>
      <c r="J42" s="16" t="s">
        <v>18</v>
      </c>
      <c r="K42" s="17">
        <f>F13</f>
        <v>1750</v>
      </c>
      <c r="L42" s="10" t="s">
        <v>19</v>
      </c>
      <c r="N42" s="44" t="s">
        <v>38</v>
      </c>
      <c r="O42" s="44"/>
      <c r="P42" s="44"/>
      <c r="Q42" s="44"/>
    </row>
    <row r="43" spans="1:17" ht="15.75" thickBot="1" x14ac:dyDescent="0.3">
      <c r="B43" s="48"/>
      <c r="C43" s="48"/>
      <c r="D43" s="48"/>
      <c r="E43" s="48"/>
      <c r="F43" s="47">
        <f>((1+0.3*$F$17/$F$19)*$F$11*$H$7+(1+0.2*$F$17/$F$19)*$F$13*$F$15*E$7/10000+(1-0.2*F$17/F$19)*0.5*I$13*F$17*K$7/10000)/3</f>
        <v>2.260687631607277</v>
      </c>
      <c r="G43" s="33"/>
      <c r="H43" s="33"/>
    </row>
    <row r="44" spans="1:17" ht="15.75" thickBot="1" x14ac:dyDescent="0.3">
      <c r="E44" s="6"/>
      <c r="H44" s="33"/>
      <c r="J44" s="16" t="s">
        <v>20</v>
      </c>
      <c r="K44" s="18">
        <v>1900</v>
      </c>
      <c r="L44" s="10" t="s">
        <v>19</v>
      </c>
      <c r="N44" s="44" t="s">
        <v>39</v>
      </c>
      <c r="O44" s="44"/>
      <c r="P44" s="44"/>
      <c r="Q44" s="44"/>
    </row>
    <row r="45" spans="1:17" ht="27" customHeight="1" x14ac:dyDescent="0.25">
      <c r="B45" s="45" t="s">
        <v>40</v>
      </c>
      <c r="C45" s="45"/>
      <c r="D45" s="45"/>
      <c r="E45" s="45"/>
      <c r="F45" s="46">
        <f>((1+0.3*$F$17/$F$19)*$F$11*$H$38+(1+0.2*$F$17/$F$19)*($F$13-1000)*$F$15*E$38/10000+(1-0.2*F$17/F$19)*0.5*(I$13-1000)*F$17*K$38/10000)/3</f>
        <v>1.0166666666666668</v>
      </c>
      <c r="G45" s="10" t="s">
        <v>10</v>
      </c>
      <c r="H45" s="33"/>
    </row>
    <row r="46" spans="1:17" ht="15.75" thickBot="1" x14ac:dyDescent="0.3">
      <c r="E46" s="6"/>
      <c r="F46" s="47">
        <f>((1+0.3*$F$17/$F$19)*$F$11*$H$7+(1+0.2*$F$17/$F$19)*$F$13*$F$15*E$7/10000+(1-0.2*F$17/F$19)*0.5*I$13*F$17*K$7/10000)/3</f>
        <v>2.260687631607277</v>
      </c>
      <c r="H46" s="33"/>
    </row>
    <row r="47" spans="1:17" x14ac:dyDescent="0.25">
      <c r="E47" s="6"/>
      <c r="F47" s="36"/>
      <c r="H47" s="33"/>
    </row>
    <row r="48" spans="1:17" x14ac:dyDescent="0.25">
      <c r="B48" t="s">
        <v>32</v>
      </c>
      <c r="E48" s="11" t="s">
        <v>33</v>
      </c>
      <c r="F48" s="34">
        <f>F40*F17*F19*10</f>
        <v>26.599999999999998</v>
      </c>
      <c r="G48" s="10" t="s">
        <v>34</v>
      </c>
      <c r="H48" s="33"/>
    </row>
    <row r="49" spans="1:8" x14ac:dyDescent="0.25">
      <c r="E49" s="11"/>
      <c r="H49" s="33"/>
    </row>
    <row r="50" spans="1:8" ht="26.25" customHeight="1" x14ac:dyDescent="0.25">
      <c r="B50" s="48" t="s">
        <v>41</v>
      </c>
      <c r="C50" s="48"/>
      <c r="D50" s="48"/>
      <c r="E50" s="11" t="s">
        <v>33</v>
      </c>
      <c r="F50" s="34">
        <f>F$42*F$17*F$19*10</f>
        <v>23.299999999999997</v>
      </c>
      <c r="G50" s="10" t="s">
        <v>34</v>
      </c>
      <c r="H50" s="33"/>
    </row>
    <row r="51" spans="1:8" x14ac:dyDescent="0.25">
      <c r="E51" s="6"/>
      <c r="H51" s="33"/>
    </row>
    <row r="52" spans="1:8" ht="24" customHeight="1" x14ac:dyDescent="0.25">
      <c r="A52" s="45" t="s">
        <v>42</v>
      </c>
      <c r="B52" s="45"/>
      <c r="C52" s="45"/>
      <c r="D52" s="45"/>
      <c r="E52" s="11" t="s">
        <v>33</v>
      </c>
      <c r="F52" s="34">
        <f>F$45*F$17*F$19*10</f>
        <v>10.166666666666668</v>
      </c>
      <c r="G52" s="10" t="s">
        <v>34</v>
      </c>
    </row>
  </sheetData>
  <mergeCells count="17">
    <mergeCell ref="N42:Q42"/>
    <mergeCell ref="L10:Q10"/>
    <mergeCell ref="B22:I22"/>
    <mergeCell ref="B23:I23"/>
    <mergeCell ref="D24:I24"/>
    <mergeCell ref="B28:E29"/>
    <mergeCell ref="F28:F29"/>
    <mergeCell ref="B33:D33"/>
    <mergeCell ref="D35:I35"/>
    <mergeCell ref="I40:L40"/>
    <mergeCell ref="B42:E43"/>
    <mergeCell ref="F42:F43"/>
    <mergeCell ref="N44:Q44"/>
    <mergeCell ref="B45:E45"/>
    <mergeCell ref="F45:F46"/>
    <mergeCell ref="B50:D50"/>
    <mergeCell ref="A52:D5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4"/>
  <sheetViews>
    <sheetView topLeftCell="A43" workbookViewId="0">
      <selection activeCell="F29" sqref="F29"/>
    </sheetView>
  </sheetViews>
  <sheetFormatPr defaultRowHeight="15" x14ac:dyDescent="0.25"/>
  <cols>
    <col min="5" max="5" width="15" customWidth="1"/>
    <col min="9" max="9" width="11.85546875" customWidth="1"/>
    <col min="261" max="261" width="15" customWidth="1"/>
    <col min="265" max="265" width="11.85546875" customWidth="1"/>
    <col min="517" max="517" width="15" customWidth="1"/>
    <col min="521" max="521" width="11.85546875" customWidth="1"/>
    <col min="773" max="773" width="15" customWidth="1"/>
    <col min="777" max="777" width="11.85546875" customWidth="1"/>
    <col min="1029" max="1029" width="15" customWidth="1"/>
    <col min="1033" max="1033" width="11.85546875" customWidth="1"/>
    <col min="1285" max="1285" width="15" customWidth="1"/>
    <col min="1289" max="1289" width="11.85546875" customWidth="1"/>
    <col min="1541" max="1541" width="15" customWidth="1"/>
    <col min="1545" max="1545" width="11.85546875" customWidth="1"/>
    <col min="1797" max="1797" width="15" customWidth="1"/>
    <col min="1801" max="1801" width="11.85546875" customWidth="1"/>
    <col min="2053" max="2053" width="15" customWidth="1"/>
    <col min="2057" max="2057" width="11.85546875" customWidth="1"/>
    <col min="2309" max="2309" width="15" customWidth="1"/>
    <col min="2313" max="2313" width="11.85546875" customWidth="1"/>
    <col min="2565" max="2565" width="15" customWidth="1"/>
    <col min="2569" max="2569" width="11.85546875" customWidth="1"/>
    <col min="2821" max="2821" width="15" customWidth="1"/>
    <col min="2825" max="2825" width="11.85546875" customWidth="1"/>
    <col min="3077" max="3077" width="15" customWidth="1"/>
    <col min="3081" max="3081" width="11.85546875" customWidth="1"/>
    <col min="3333" max="3333" width="15" customWidth="1"/>
    <col min="3337" max="3337" width="11.85546875" customWidth="1"/>
    <col min="3589" max="3589" width="15" customWidth="1"/>
    <col min="3593" max="3593" width="11.85546875" customWidth="1"/>
    <col min="3845" max="3845" width="15" customWidth="1"/>
    <col min="3849" max="3849" width="11.85546875" customWidth="1"/>
    <col min="4101" max="4101" width="15" customWidth="1"/>
    <col min="4105" max="4105" width="11.85546875" customWidth="1"/>
    <col min="4357" max="4357" width="15" customWidth="1"/>
    <col min="4361" max="4361" width="11.85546875" customWidth="1"/>
    <col min="4613" max="4613" width="15" customWidth="1"/>
    <col min="4617" max="4617" width="11.85546875" customWidth="1"/>
    <col min="4869" max="4869" width="15" customWidth="1"/>
    <col min="4873" max="4873" width="11.85546875" customWidth="1"/>
    <col min="5125" max="5125" width="15" customWidth="1"/>
    <col min="5129" max="5129" width="11.85546875" customWidth="1"/>
    <col min="5381" max="5381" width="15" customWidth="1"/>
    <col min="5385" max="5385" width="11.85546875" customWidth="1"/>
    <col min="5637" max="5637" width="15" customWidth="1"/>
    <col min="5641" max="5641" width="11.85546875" customWidth="1"/>
    <col min="5893" max="5893" width="15" customWidth="1"/>
    <col min="5897" max="5897" width="11.85546875" customWidth="1"/>
    <col min="6149" max="6149" width="15" customWidth="1"/>
    <col min="6153" max="6153" width="11.85546875" customWidth="1"/>
    <col min="6405" max="6405" width="15" customWidth="1"/>
    <col min="6409" max="6409" width="11.85546875" customWidth="1"/>
    <col min="6661" max="6661" width="15" customWidth="1"/>
    <col min="6665" max="6665" width="11.85546875" customWidth="1"/>
    <col min="6917" max="6917" width="15" customWidth="1"/>
    <col min="6921" max="6921" width="11.85546875" customWidth="1"/>
    <col min="7173" max="7173" width="15" customWidth="1"/>
    <col min="7177" max="7177" width="11.85546875" customWidth="1"/>
    <col min="7429" max="7429" width="15" customWidth="1"/>
    <col min="7433" max="7433" width="11.85546875" customWidth="1"/>
    <col min="7685" max="7685" width="15" customWidth="1"/>
    <col min="7689" max="7689" width="11.85546875" customWidth="1"/>
    <col min="7941" max="7941" width="15" customWidth="1"/>
    <col min="7945" max="7945" width="11.85546875" customWidth="1"/>
    <col min="8197" max="8197" width="15" customWidth="1"/>
    <col min="8201" max="8201" width="11.85546875" customWidth="1"/>
    <col min="8453" max="8453" width="15" customWidth="1"/>
    <col min="8457" max="8457" width="11.85546875" customWidth="1"/>
    <col min="8709" max="8709" width="15" customWidth="1"/>
    <col min="8713" max="8713" width="11.85546875" customWidth="1"/>
    <col min="8965" max="8965" width="15" customWidth="1"/>
    <col min="8969" max="8969" width="11.85546875" customWidth="1"/>
    <col min="9221" max="9221" width="15" customWidth="1"/>
    <col min="9225" max="9225" width="11.85546875" customWidth="1"/>
    <col min="9477" max="9477" width="15" customWidth="1"/>
    <col min="9481" max="9481" width="11.85546875" customWidth="1"/>
    <col min="9733" max="9733" width="15" customWidth="1"/>
    <col min="9737" max="9737" width="11.85546875" customWidth="1"/>
    <col min="9989" max="9989" width="15" customWidth="1"/>
    <col min="9993" max="9993" width="11.85546875" customWidth="1"/>
    <col min="10245" max="10245" width="15" customWidth="1"/>
    <col min="10249" max="10249" width="11.85546875" customWidth="1"/>
    <col min="10501" max="10501" width="15" customWidth="1"/>
    <col min="10505" max="10505" width="11.85546875" customWidth="1"/>
    <col min="10757" max="10757" width="15" customWidth="1"/>
    <col min="10761" max="10761" width="11.85546875" customWidth="1"/>
    <col min="11013" max="11013" width="15" customWidth="1"/>
    <col min="11017" max="11017" width="11.85546875" customWidth="1"/>
    <col min="11269" max="11269" width="15" customWidth="1"/>
    <col min="11273" max="11273" width="11.85546875" customWidth="1"/>
    <col min="11525" max="11525" width="15" customWidth="1"/>
    <col min="11529" max="11529" width="11.85546875" customWidth="1"/>
    <col min="11781" max="11781" width="15" customWidth="1"/>
    <col min="11785" max="11785" width="11.85546875" customWidth="1"/>
    <col min="12037" max="12037" width="15" customWidth="1"/>
    <col min="12041" max="12041" width="11.85546875" customWidth="1"/>
    <col min="12293" max="12293" width="15" customWidth="1"/>
    <col min="12297" max="12297" width="11.85546875" customWidth="1"/>
    <col min="12549" max="12549" width="15" customWidth="1"/>
    <col min="12553" max="12553" width="11.85546875" customWidth="1"/>
    <col min="12805" max="12805" width="15" customWidth="1"/>
    <col min="12809" max="12809" width="11.85546875" customWidth="1"/>
    <col min="13061" max="13061" width="15" customWidth="1"/>
    <col min="13065" max="13065" width="11.85546875" customWidth="1"/>
    <col min="13317" max="13317" width="15" customWidth="1"/>
    <col min="13321" max="13321" width="11.85546875" customWidth="1"/>
    <col min="13573" max="13573" width="15" customWidth="1"/>
    <col min="13577" max="13577" width="11.85546875" customWidth="1"/>
    <col min="13829" max="13829" width="15" customWidth="1"/>
    <col min="13833" max="13833" width="11.85546875" customWidth="1"/>
    <col min="14085" max="14085" width="15" customWidth="1"/>
    <col min="14089" max="14089" width="11.85546875" customWidth="1"/>
    <col min="14341" max="14341" width="15" customWidth="1"/>
    <col min="14345" max="14345" width="11.85546875" customWidth="1"/>
    <col min="14597" max="14597" width="15" customWidth="1"/>
    <col min="14601" max="14601" width="11.85546875" customWidth="1"/>
    <col min="14853" max="14853" width="15" customWidth="1"/>
    <col min="14857" max="14857" width="11.85546875" customWidth="1"/>
    <col min="15109" max="15109" width="15" customWidth="1"/>
    <col min="15113" max="15113" width="11.85546875" customWidth="1"/>
    <col min="15365" max="15365" width="15" customWidth="1"/>
    <col min="15369" max="15369" width="11.85546875" customWidth="1"/>
    <col min="15621" max="15621" width="15" customWidth="1"/>
    <col min="15625" max="15625" width="11.85546875" customWidth="1"/>
    <col min="15877" max="15877" width="15" customWidth="1"/>
    <col min="15881" max="15881" width="11.85546875" customWidth="1"/>
    <col min="16133" max="16133" width="15" customWidth="1"/>
    <col min="16137" max="16137" width="11.85546875" customWidth="1"/>
  </cols>
  <sheetData>
    <row r="3" spans="2:13" ht="15.75" x14ac:dyDescent="0.25">
      <c r="D3" s="37" t="s">
        <v>0</v>
      </c>
      <c r="E3" s="37"/>
      <c r="F3" s="37"/>
      <c r="G3" s="38"/>
      <c r="H3" s="39" t="s">
        <v>1</v>
      </c>
      <c r="I3" s="38"/>
    </row>
    <row r="4" spans="2:13" x14ac:dyDescent="0.25">
      <c r="D4" s="2" t="s">
        <v>50</v>
      </c>
    </row>
    <row r="6" spans="2:13" x14ac:dyDescent="0.25">
      <c r="E6" s="6"/>
      <c r="I6" s="2" t="s">
        <v>43</v>
      </c>
      <c r="J6" s="2"/>
      <c r="K6" s="2"/>
    </row>
    <row r="7" spans="2:13" ht="18.75" x14ac:dyDescent="0.35">
      <c r="B7" t="s">
        <v>9</v>
      </c>
      <c r="D7" s="10" t="s">
        <v>10</v>
      </c>
      <c r="E7" s="40" t="s">
        <v>44</v>
      </c>
      <c r="F7" s="12">
        <v>0.2</v>
      </c>
      <c r="G7" s="10" t="s">
        <v>10</v>
      </c>
    </row>
    <row r="8" spans="2:13" ht="15.75" thickBot="1" x14ac:dyDescent="0.3">
      <c r="D8" s="10"/>
      <c r="E8" s="11"/>
      <c r="F8" s="13"/>
      <c r="G8" s="10"/>
    </row>
    <row r="9" spans="2:13" ht="28.5" customHeight="1" thickBot="1" x14ac:dyDescent="0.3">
      <c r="B9" s="52" t="s">
        <v>45</v>
      </c>
      <c r="C9" s="48"/>
      <c r="D9" s="10" t="s">
        <v>17</v>
      </c>
      <c r="E9" s="16" t="s">
        <v>18</v>
      </c>
      <c r="F9" s="17">
        <v>1750</v>
      </c>
      <c r="G9" s="10" t="s">
        <v>19</v>
      </c>
      <c r="H9" s="16" t="s">
        <v>20</v>
      </c>
      <c r="I9" s="18">
        <v>2000</v>
      </c>
    </row>
    <row r="10" spans="2:13" x14ac:dyDescent="0.25">
      <c r="D10" s="10"/>
      <c r="E10" s="11"/>
      <c r="F10" s="13"/>
      <c r="G10" s="10"/>
    </row>
    <row r="11" spans="2:13" ht="28.5" customHeight="1" x14ac:dyDescent="0.25">
      <c r="B11" s="53" t="s">
        <v>21</v>
      </c>
      <c r="C11" s="53"/>
      <c r="D11" s="10" t="s">
        <v>22</v>
      </c>
      <c r="E11" s="11" t="s">
        <v>23</v>
      </c>
      <c r="F11" s="17">
        <v>1.5</v>
      </c>
      <c r="G11" s="10" t="s">
        <v>22</v>
      </c>
      <c r="I11" s="54" t="s">
        <v>46</v>
      </c>
      <c r="J11" s="54"/>
      <c r="K11" s="54"/>
      <c r="L11" s="54"/>
      <c r="M11" s="16"/>
    </row>
    <row r="12" spans="2:13" ht="12.75" customHeight="1" x14ac:dyDescent="0.25">
      <c r="D12" s="10"/>
      <c r="E12" s="11"/>
      <c r="F12" s="20"/>
      <c r="G12" s="10"/>
      <c r="I12" s="54"/>
      <c r="J12" s="54"/>
      <c r="K12" s="54"/>
      <c r="L12" s="54"/>
      <c r="M12" s="16"/>
    </row>
    <row r="13" spans="2:13" x14ac:dyDescent="0.25">
      <c r="B13" t="s">
        <v>24</v>
      </c>
      <c r="D13" s="10" t="s">
        <v>22</v>
      </c>
      <c r="E13" s="11" t="s">
        <v>25</v>
      </c>
      <c r="F13" s="17">
        <v>1.2</v>
      </c>
      <c r="G13" s="10" t="s">
        <v>22</v>
      </c>
    </row>
    <row r="14" spans="2:13" ht="15" customHeight="1" x14ac:dyDescent="0.25">
      <c r="D14" s="10"/>
      <c r="E14" s="11"/>
      <c r="F14" s="21"/>
      <c r="G14" s="10"/>
      <c r="I14" s="55" t="s">
        <v>47</v>
      </c>
      <c r="J14" s="55"/>
      <c r="K14" s="55"/>
      <c r="L14" s="55"/>
    </row>
    <row r="15" spans="2:13" x14ac:dyDescent="0.25">
      <c r="B15" t="s">
        <v>26</v>
      </c>
      <c r="D15" s="10"/>
      <c r="E15" s="11" t="s">
        <v>27</v>
      </c>
      <c r="F15" s="17">
        <v>1.2</v>
      </c>
      <c r="G15" s="10" t="s">
        <v>22</v>
      </c>
      <c r="I15" s="55"/>
      <c r="J15" s="55"/>
      <c r="K15" s="55"/>
      <c r="L15" s="55"/>
    </row>
    <row r="17" spans="1:17" x14ac:dyDescent="0.25">
      <c r="B17" s="10"/>
      <c r="C17" s="10"/>
      <c r="D17" s="44" t="s">
        <v>36</v>
      </c>
      <c r="E17" s="44"/>
      <c r="F17" s="44"/>
      <c r="G17" s="44"/>
      <c r="H17" s="44"/>
      <c r="I17" s="44"/>
      <c r="K17" s="10"/>
    </row>
    <row r="18" spans="1:17" x14ac:dyDescent="0.25">
      <c r="B18" s="10"/>
      <c r="C18" s="10"/>
      <c r="D18" s="10"/>
      <c r="E18" s="11"/>
      <c r="F18" s="35"/>
      <c r="G18" s="10"/>
      <c r="H18" s="33"/>
      <c r="K18" s="10"/>
    </row>
    <row r="19" spans="1:17" ht="15.75" thickBot="1" x14ac:dyDescent="0.3">
      <c r="E19" s="6"/>
      <c r="H19" s="33"/>
      <c r="K19" s="10"/>
    </row>
    <row r="20" spans="1:17" ht="16.5" thickBot="1" x14ac:dyDescent="0.3">
      <c r="B20" s="13" t="s">
        <v>48</v>
      </c>
      <c r="C20" s="4">
        <v>30</v>
      </c>
      <c r="D20" s="13" t="s">
        <v>5</v>
      </c>
      <c r="E20" s="5">
        <v>33</v>
      </c>
      <c r="G20" s="13" t="s">
        <v>6</v>
      </c>
      <c r="H20" s="5">
        <v>28</v>
      </c>
      <c r="J20" s="13" t="s">
        <v>2</v>
      </c>
      <c r="K20" s="5">
        <v>33</v>
      </c>
    </row>
    <row r="21" spans="1:17" ht="15.75" thickBot="1" x14ac:dyDescent="0.3">
      <c r="E21" s="6"/>
      <c r="H21" s="33"/>
      <c r="K21" s="10"/>
    </row>
    <row r="22" spans="1:17" ht="16.5" thickBot="1" x14ac:dyDescent="0.3">
      <c r="B22" t="s">
        <v>30</v>
      </c>
      <c r="E22" s="30"/>
      <c r="F22" s="31">
        <f>((1+0.3*$F$13/$F$15)*$F$7*$H$20+(1+0.2*$F$13/$F$15)*$F$9*$F$11*E$20/10000+(1-0.4*F$13/F$15)*0.5*F$9*F$13*K$20/10000)/3</f>
        <v>6.5846666666666671</v>
      </c>
      <c r="G22" s="10" t="s">
        <v>10</v>
      </c>
      <c r="I22" s="44" t="s">
        <v>37</v>
      </c>
      <c r="J22" s="44"/>
      <c r="K22" s="44"/>
      <c r="L22" s="44"/>
    </row>
    <row r="23" spans="1:17" ht="15.75" thickBot="1" x14ac:dyDescent="0.3">
      <c r="E23" s="6"/>
      <c r="F23" s="32"/>
      <c r="G23" s="33"/>
      <c r="H23" s="33"/>
    </row>
    <row r="24" spans="1:17" x14ac:dyDescent="0.25">
      <c r="B24" s="48" t="s">
        <v>31</v>
      </c>
      <c r="C24" s="48"/>
      <c r="D24" s="48"/>
      <c r="E24" s="48"/>
      <c r="F24" s="46">
        <f>((1+0.3*$F$13/$F$15)*$F$7*$H$20+(1+0.2*$F$13/$F$15)*$F$9*$F$11*E$20/10000+(1-0.4*F$13/F$15)*0.5*(I$9-1000)*F$13*K$20/10000)/3</f>
        <v>6.2876666666666665</v>
      </c>
      <c r="G24" s="10" t="s">
        <v>10</v>
      </c>
      <c r="H24" s="33"/>
      <c r="J24" s="16" t="s">
        <v>18</v>
      </c>
      <c r="K24" s="17">
        <f>F9</f>
        <v>1750</v>
      </c>
      <c r="L24" s="10" t="s">
        <v>19</v>
      </c>
      <c r="N24" s="44"/>
      <c r="O24" s="44"/>
      <c r="P24" s="44"/>
      <c r="Q24" s="44"/>
    </row>
    <row r="25" spans="1:17" ht="15.75" thickBot="1" x14ac:dyDescent="0.3">
      <c r="B25" s="48"/>
      <c r="C25" s="48"/>
      <c r="D25" s="48"/>
      <c r="E25" s="48"/>
      <c r="F25" s="47" t="e">
        <f>((1+0.3*$F$13/$F$15)*$F$7*#REF!+(1+0.2*$F$13/$F$15)*$F$9*$F$11*#REF!/10000+(1-0.2*F$13/F$15)*0.5*I$9*F$13*#REF!/10000)/3</f>
        <v>#REF!</v>
      </c>
      <c r="G25" s="33"/>
      <c r="H25" s="33"/>
    </row>
    <row r="26" spans="1:17" ht="15.75" thickBot="1" x14ac:dyDescent="0.3">
      <c r="E26" s="6"/>
      <c r="H26" s="33"/>
      <c r="J26" s="16" t="s">
        <v>20</v>
      </c>
      <c r="K26" s="18">
        <f>I9</f>
        <v>2000</v>
      </c>
      <c r="L26" s="10" t="s">
        <v>19</v>
      </c>
      <c r="N26" s="44"/>
      <c r="O26" s="44"/>
      <c r="P26" s="44"/>
      <c r="Q26" s="44"/>
    </row>
    <row r="27" spans="1:17" ht="12.75" customHeight="1" x14ac:dyDescent="0.25">
      <c r="B27" s="45" t="s">
        <v>40</v>
      </c>
      <c r="C27" s="45"/>
      <c r="D27" s="45"/>
      <c r="E27" s="51"/>
      <c r="F27" s="46">
        <f>((1+0.3*$F$13/$F$15)*$F$7*$H$20+(1+0.2*$F$13/$F$15)*($F$9-1000)*$F$11*E$20/10000+(1-0.4*F$13/F$15)*0.5*(I$9-1000)*F$13*K$20/10000)/3</f>
        <v>4.307666666666667</v>
      </c>
      <c r="G27" s="10" t="s">
        <v>10</v>
      </c>
      <c r="H27" s="33"/>
    </row>
    <row r="28" spans="1:17" ht="15.75" thickBot="1" x14ac:dyDescent="0.3">
      <c r="A28" s="41"/>
      <c r="B28" s="45"/>
      <c r="C28" s="45"/>
      <c r="D28" s="45"/>
      <c r="E28" s="51"/>
      <c r="F28" s="47" t="e">
        <f>((1+0.3*$F$13/$F$15)*$F$7*#REF!+(1+0.2*$F$13/$F$15)*$F$9*$F$11*#REF!/10000+(1-0.2*F$13/F$15)*0.5*I$9*F$13*#REF!/10000)/3</f>
        <v>#REF!</v>
      </c>
      <c r="H28" s="33"/>
    </row>
    <row r="29" spans="1:17" x14ac:dyDescent="0.25">
      <c r="E29" s="6"/>
      <c r="F29" s="36"/>
      <c r="H29" s="33"/>
    </row>
    <row r="30" spans="1:17" ht="24.75" customHeight="1" x14ac:dyDescent="0.25">
      <c r="B30" s="48" t="s">
        <v>32</v>
      </c>
      <c r="C30" s="48"/>
      <c r="D30" s="48"/>
      <c r="E30" s="11" t="s">
        <v>33</v>
      </c>
      <c r="F30" s="34">
        <f>F22*F13*F15*10</f>
        <v>94.819200000000009</v>
      </c>
      <c r="G30" s="10" t="s">
        <v>34</v>
      </c>
      <c r="H30" s="33"/>
    </row>
    <row r="31" spans="1:17" x14ac:dyDescent="0.25">
      <c r="B31" s="42"/>
      <c r="C31" s="42"/>
      <c r="D31" s="42"/>
      <c r="E31" s="11"/>
      <c r="H31" s="33"/>
    </row>
    <row r="32" spans="1:17" ht="24" customHeight="1" x14ac:dyDescent="0.25">
      <c r="B32" s="48" t="s">
        <v>41</v>
      </c>
      <c r="C32" s="48"/>
      <c r="D32" s="48"/>
      <c r="E32" s="11" t="s">
        <v>33</v>
      </c>
      <c r="F32" s="34">
        <f>F$24*F$13*F$15*10</f>
        <v>90.542399999999986</v>
      </c>
      <c r="G32" s="10" t="s">
        <v>34</v>
      </c>
      <c r="H32" s="33"/>
    </row>
    <row r="33" spans="2:8" x14ac:dyDescent="0.25">
      <c r="E33" s="6"/>
      <c r="H33" s="33"/>
    </row>
    <row r="34" spans="2:8" ht="26.25" customHeight="1" x14ac:dyDescent="0.25">
      <c r="B34" s="45" t="s">
        <v>42</v>
      </c>
      <c r="C34" s="45"/>
      <c r="D34" s="45"/>
      <c r="E34" s="11" t="s">
        <v>33</v>
      </c>
      <c r="F34" s="34">
        <f>F$27*F$13*F$15*10</f>
        <v>62.0304</v>
      </c>
      <c r="G34" s="10" t="s">
        <v>34</v>
      </c>
    </row>
  </sheetData>
  <mergeCells count="15">
    <mergeCell ref="N24:Q24"/>
    <mergeCell ref="N26:Q26"/>
    <mergeCell ref="B27:E28"/>
    <mergeCell ref="F27:F28"/>
    <mergeCell ref="B9:C9"/>
    <mergeCell ref="B11:C11"/>
    <mergeCell ref="I11:L12"/>
    <mergeCell ref="I14:L15"/>
    <mergeCell ref="D17:I17"/>
    <mergeCell ref="I22:L22"/>
    <mergeCell ref="B30:D30"/>
    <mergeCell ref="B32:D32"/>
    <mergeCell ref="B34:D34"/>
    <mergeCell ref="B24:E25"/>
    <mergeCell ref="F24:F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CONDIZIONI DRENATE</vt:lpstr>
      <vt:lpstr>CONDIZIONI NON DRENATE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2017-03-13T17:37:11Z</dcterms:modified>
</cp:coreProperties>
</file>